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20" windowHeight="8850" activeTab="0"/>
  </bookViews>
  <sheets>
    <sheet name="Can doi" sheetId="1" r:id="rId1"/>
    <sheet name="KQKD quy" sheetId="2" r:id="rId2"/>
  </sheets>
  <definedNames>
    <definedName name="_xlnm.Print_Area" localSheetId="0">'Can doi'!$A$1:$E$123</definedName>
    <definedName name="_xlnm.Print_Area" localSheetId="1">'KQKD quy'!$A$1:$G$38</definedName>
  </definedNames>
  <calcPr fullCalcOnLoad="1"/>
</workbook>
</file>

<file path=xl/sharedStrings.xml><?xml version="1.0" encoding="utf-8"?>
<sst xmlns="http://schemas.openxmlformats.org/spreadsheetml/2006/main" count="563" uniqueCount="291">
  <si>
    <t>C«ng ty cæ phÇn Th¨ng long</t>
  </si>
  <si>
    <t>§iÖn tho¹i: 04 7534862;  Fax: 04 8361898</t>
  </si>
  <si>
    <t>MÉu sè: B 01-DN</t>
  </si>
  <si>
    <t>(Ban hµnh theo Q§ sè 15/2006/Q§-BTC</t>
  </si>
  <si>
    <t>ngµy 20/3/2006 cña Bé Tµi chÝnh)</t>
  </si>
  <si>
    <t>B¶ng c©n ®èi kÕ to¸n</t>
  </si>
  <si>
    <t>T¹i ngµy 30 th¸ng 6 n¨m 2006</t>
  </si>
  <si>
    <t>Tµi s¶n</t>
  </si>
  <si>
    <t>M·
sè</t>
  </si>
  <si>
    <t>ThuyÕt
minh</t>
  </si>
  <si>
    <t>Sè cuèi Quý</t>
  </si>
  <si>
    <t>Sè ®Çu n¨m</t>
  </si>
  <si>
    <t>100</t>
  </si>
  <si>
    <t>§¬n vÞ tÝnh: §ång ViÖt nam</t>
  </si>
  <si>
    <t>2</t>
  </si>
  <si>
    <t>3</t>
  </si>
  <si>
    <t>I- TiÒn vµ c¸c kho¶n t­¬ng ®­¬ng tiÒn</t>
  </si>
  <si>
    <t xml:space="preserve">     1- TiÒn</t>
  </si>
  <si>
    <t xml:space="preserve">     2- C¸c kho¶n t­¬ng ®­¬ng tiÒn</t>
  </si>
  <si>
    <t>II- C¸c kho¶n ®Çu t­ tµi chÝnh ng¾n h¹n</t>
  </si>
  <si>
    <t xml:space="preserve">     1- §Çu t­ ng¾n h¹n</t>
  </si>
  <si>
    <t xml:space="preserve">     2- Dù phßng gi¶m gi¸ ®Çu t­ ng¾n h¹n (*)</t>
  </si>
  <si>
    <t>III- C¸c kho¶n ph¶i thu ng¾n h¹n</t>
  </si>
  <si>
    <t xml:space="preserve">     1- Ph¶i thu kh¸ch hµng</t>
  </si>
  <si>
    <t xml:space="preserve">     2- Tr¶ tr­íc cho ng­êi b¸n</t>
  </si>
  <si>
    <t xml:space="preserve">     3- Ph¶i thu néi bé ng¾n h¹n</t>
  </si>
  <si>
    <t xml:space="preserve">     4- Ph¶i thu theo tiÕn ®é hîp ®ång x©y dùng</t>
  </si>
  <si>
    <t xml:space="preserve">     5- C¸c kho¶n ph¶i thu kh¸c</t>
  </si>
  <si>
    <t xml:space="preserve">     6- Dù phßng ph¶i thu ng¾n h¹n khã ®ßi (*)</t>
  </si>
  <si>
    <t>IV- Hµng tån kho</t>
  </si>
  <si>
    <t xml:space="preserve">     1- Hµng tån kho</t>
  </si>
  <si>
    <t xml:space="preserve">     2- Dù phßng gi¶m gi¸ hµng tån kho (*)</t>
  </si>
  <si>
    <t>V- Tµi s¶n ng¾n h¹n kh¸c</t>
  </si>
  <si>
    <t xml:space="preserve">     1- Chi phÝ tr¶ tr­íc ng¾n h¹n</t>
  </si>
  <si>
    <t xml:space="preserve">     2- ThuÕ GTGT ®­îc khÊu trõ</t>
  </si>
  <si>
    <t xml:space="preserve">     3- ThuÕ vµ c¸c kho¶n kh¸c ph¶i thu Nhµ n­íc</t>
  </si>
  <si>
    <t xml:space="preserve">     4- Tµi s¶n ng¾n h¹n kh¸c</t>
  </si>
  <si>
    <t>I- C¸c kho¶n ph¶i thu dµi h¹n</t>
  </si>
  <si>
    <t xml:space="preserve">     1- Ph¶i thu dµi h¹n kh¸ch hµng</t>
  </si>
  <si>
    <t xml:space="preserve">     2- Vèn kinh doanh ë ®¬n vÞ trùc thuéc</t>
  </si>
  <si>
    <t xml:space="preserve">     3- Ph¶i thu dµi h¹n néi bé</t>
  </si>
  <si>
    <t xml:space="preserve">     4- Ph¶i thu dµi h¹n kh¸c</t>
  </si>
  <si>
    <t xml:space="preserve">     5- Dù phßng ph¶i thu dµi h¹n khã ®ßi (*)</t>
  </si>
  <si>
    <t>II- Tµi s¶n cè ®Þnh</t>
  </si>
  <si>
    <t xml:space="preserve">     1- Tµi s¶n cè ®Þnh h÷u h×nh</t>
  </si>
  <si>
    <t xml:space="preserve">          - Nguyªn gi¸</t>
  </si>
  <si>
    <t xml:space="preserve">          - Gi¸ trÞ hao mßn luü kÕ (*)</t>
  </si>
  <si>
    <t xml:space="preserve">     2- Tµi s¶n cè ®Þnh thuª tµi chÝnh</t>
  </si>
  <si>
    <t xml:space="preserve">     3- Tµi s¶n cè ®Þnh v« h×nh</t>
  </si>
  <si>
    <t xml:space="preserve">     4- Chi phÝ x©y dùng c¬ b¶n dë dang</t>
  </si>
  <si>
    <t>III- BÊt ®éng s¶n ®Çu t­</t>
  </si>
  <si>
    <t>IV- C¸c kho¶n ®Çu t­ tµi chÝnh dµi h¹n</t>
  </si>
  <si>
    <t xml:space="preserve">     1- §Çu t­ vµo c«ng ty con</t>
  </si>
  <si>
    <t xml:space="preserve">     2- §Çu t­ vµo c«ng ty liªn kÕt, liªn doanh</t>
  </si>
  <si>
    <t xml:space="preserve">     3- §Çu t­ dµi h¹n kh¸c</t>
  </si>
  <si>
    <t xml:space="preserve">     4- Dù phßng gi¶m gi¸ ®Çu t­ tµi chÝnh dµi h¹n (*)</t>
  </si>
  <si>
    <t>V- Tµi s¶n dµi h¹n kh¸c</t>
  </si>
  <si>
    <t xml:space="preserve">     1- Chi phÝ tr¶ tr­íc dµi h¹n</t>
  </si>
  <si>
    <t xml:space="preserve">     2- Tµi s¶n thuÕ thu nhËp ho·n l¹i</t>
  </si>
  <si>
    <t xml:space="preserve">     3- Tµi s¶n dµi h¹n kh¸c</t>
  </si>
  <si>
    <t>Tæng céng tµi s¶n (270=100+200)</t>
  </si>
  <si>
    <t>Nguån vèn</t>
  </si>
  <si>
    <t>I- Nî ng¾n h¹n</t>
  </si>
  <si>
    <t xml:space="preserve">     1- Vay vµ nî ng¾n h¹n</t>
  </si>
  <si>
    <t xml:space="preserve">     2- Ph¶i tr¶ ng­êi b¸n</t>
  </si>
  <si>
    <t xml:space="preserve">     3- Ng­êi mua tr¶ tiÒn tr­íc</t>
  </si>
  <si>
    <t xml:space="preserve">     4- ThuÕ vµ c¸c kho¶n ph¶i nép nhµ n­íc</t>
  </si>
  <si>
    <t xml:space="preserve">     5- Ph¶i tr¶ ng­êi lao ®éng</t>
  </si>
  <si>
    <t xml:space="preserve">     6- Chi phÝ ph¶i tr¶</t>
  </si>
  <si>
    <t xml:space="preserve">     7- Ph¶i tr¶ néi bé</t>
  </si>
  <si>
    <t xml:space="preserve">     8- Ph¶i tr¶ theo tiÕn ®é hîp ®ång x©y dùng</t>
  </si>
  <si>
    <t xml:space="preserve">     9- C¸c kho¶n ph¶i tr¶, ph¶i nép ng¾n h¹n kh¸c</t>
  </si>
  <si>
    <t xml:space="preserve">     10- Dù phßng ph¶i tr¶ ng¾n h¹n</t>
  </si>
  <si>
    <t>II- Nî dµi h¹n</t>
  </si>
  <si>
    <t xml:space="preserve">     1- Ph¶i tr¶ dµi h¹n ng­êi b¸n</t>
  </si>
  <si>
    <t xml:space="preserve">     2- Ph¶i tr¶ dµi h¹n néi bé</t>
  </si>
  <si>
    <t xml:space="preserve">     3- Ph¶i tr¶ dµi h¹n kh¸c</t>
  </si>
  <si>
    <t xml:space="preserve">     4- Vay vµ nî dµi h¹n</t>
  </si>
  <si>
    <t xml:space="preserve">     5- ThuÕ thu nhËp ho·n l¹i ph¶i tr¶</t>
  </si>
  <si>
    <t xml:space="preserve">     6- Dù phßng trî cÊp mÊt viÖc lµm</t>
  </si>
  <si>
    <t xml:space="preserve">     7- Dù phßng ph¶i tr¶ dµi h¹n</t>
  </si>
  <si>
    <t>B- Vèn chñ së h÷u</t>
  </si>
  <si>
    <t xml:space="preserve">     1- Vèn ®Çu t­ cña chñ së h÷u</t>
  </si>
  <si>
    <t xml:space="preserve">     2- ThÆng d­ vèn cæ phÇn</t>
  </si>
  <si>
    <t xml:space="preserve">     3- Vèn kh¸c cña chñ së h÷u</t>
  </si>
  <si>
    <t xml:space="preserve">     4- Cæ phiÕu ng©n quü (*)</t>
  </si>
  <si>
    <t xml:space="preserve">     5- Chªnh lÖch ®¸nh gi¸ l¹i tµi s¶n</t>
  </si>
  <si>
    <t xml:space="preserve">     6- Chªnh lÖch tû gi¸ hèi ®o¸i</t>
  </si>
  <si>
    <t xml:space="preserve">     7- Quü ®Çu t­ ph¸t triÓn</t>
  </si>
  <si>
    <t xml:space="preserve">     8- Quü dù phßng tµi chÝnh</t>
  </si>
  <si>
    <t xml:space="preserve">     9- Quü kh¸c thuéc vèn chñ së h÷u</t>
  </si>
  <si>
    <t xml:space="preserve">     10- Lîi nhuËn sau thuÕ ch­a ph©n phèi</t>
  </si>
  <si>
    <t xml:space="preserve">     11- Nguån vèn ®Çu t­ x©y dùng c¬ b¶n</t>
  </si>
  <si>
    <t>II- Nguån kinh phÝ vµ quü kh¸c</t>
  </si>
  <si>
    <t xml:space="preserve">     1- Quü khen th­ëng phóc lîi</t>
  </si>
  <si>
    <t xml:space="preserve">     2- Nguån kinh phÝ</t>
  </si>
  <si>
    <t xml:space="preserve">     3- Nguån kinh phÝ ®· h×nh thµnh TSC§</t>
  </si>
  <si>
    <r>
      <t>A- Tµi s¶n ng¾n h¹n</t>
    </r>
    <r>
      <rPr>
        <b/>
        <sz val="12"/>
        <color indexed="20"/>
        <rFont val=".VnTime"/>
        <family val="0"/>
      </rPr>
      <t xml:space="preserve">
(100 = 110+120+130+140+150)</t>
    </r>
  </si>
  <si>
    <r>
      <t>B- Tµi s¶n dµi h¹n</t>
    </r>
    <r>
      <rPr>
        <b/>
        <sz val="12"/>
        <color indexed="61"/>
        <rFont val=".VnTime"/>
        <family val="2"/>
      </rPr>
      <t xml:space="preserve">
(200=210+220+240+250+260)</t>
    </r>
  </si>
  <si>
    <r>
      <t>A- Nî ph¶i tr¶</t>
    </r>
    <r>
      <rPr>
        <b/>
        <sz val="12"/>
        <color indexed="61"/>
        <rFont val=".VnTime"/>
        <family val="2"/>
      </rPr>
      <t xml:space="preserve"> (300=310+330)</t>
    </r>
  </si>
  <si>
    <t>I- Vèn chñ së h÷u</t>
  </si>
  <si>
    <r>
      <t>Tæng céng nguån vèn</t>
    </r>
    <r>
      <rPr>
        <b/>
        <sz val="12"/>
        <color indexed="10"/>
        <rFont val=".VnTime"/>
        <family val="2"/>
      </rPr>
      <t xml:space="preserve"> (440=300+400)</t>
    </r>
  </si>
  <si>
    <t>3/191 L¹c Long Qu©n - nghÜa ®«- CÇu giÊy - Hµ néi</t>
  </si>
  <si>
    <t>c¸c chØ tiªu ngoµi b¶ng c©n ®èi kÕ to¸n</t>
  </si>
  <si>
    <t>Sè cuèi quý</t>
  </si>
  <si>
    <t>1- Tµi s¶n thuª ngoµi</t>
  </si>
  <si>
    <t>2- VËt t­, hµng ho¸ nhËn gi÷ hé, nhËn gia c«ng</t>
  </si>
  <si>
    <t>3- Hµng ho¸ nhËn b¸n hé, nhËn ký göi, ký c­îc</t>
  </si>
  <si>
    <t>4- Nî khã ®ßi ®· xö lý</t>
  </si>
  <si>
    <t>5- Ngo¹i tÖ c¸c lo¹i</t>
  </si>
  <si>
    <t>6- Dù to¸n chi sù nghiÖp, dù ¸n</t>
  </si>
  <si>
    <t>24</t>
  </si>
  <si>
    <t>LËp ngµy 30 th¸ng 6 n¨m 2006</t>
  </si>
  <si>
    <t>Gi¸m ®èc</t>
  </si>
  <si>
    <t xml:space="preserve">              Ng­êi lËp biÓu                         KÕ to¸n tr­ëng </t>
  </si>
  <si>
    <t>110</t>
  </si>
  <si>
    <t>111</t>
  </si>
  <si>
    <t>112</t>
  </si>
  <si>
    <t>120</t>
  </si>
  <si>
    <t>121</t>
  </si>
  <si>
    <t>129</t>
  </si>
  <si>
    <t>130</t>
  </si>
  <si>
    <t>131</t>
  </si>
  <si>
    <t>132</t>
  </si>
  <si>
    <t>133</t>
  </si>
  <si>
    <t>134</t>
  </si>
  <si>
    <t>135</t>
  </si>
  <si>
    <t>139</t>
  </si>
  <si>
    <t>140</t>
  </si>
  <si>
    <t>141</t>
  </si>
  <si>
    <t>149</t>
  </si>
  <si>
    <t>150</t>
  </si>
  <si>
    <t>151</t>
  </si>
  <si>
    <t>152</t>
  </si>
  <si>
    <t>154</t>
  </si>
  <si>
    <t>158</t>
  </si>
  <si>
    <t>200</t>
  </si>
  <si>
    <t>210</t>
  </si>
  <si>
    <t>211</t>
  </si>
  <si>
    <t>212</t>
  </si>
  <si>
    <t>213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</si>
  <si>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</si>
  <si>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</si>
  <si>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</si>
  <si>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</si>
  <si>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</si>
  <si>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</si>
  <si>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</si>
  <si>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</si>
  <si>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</si>
  <si>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</si>
  <si>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</si>
  <si>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</si>
  <si>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</si>
  <si>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240</t>
  </si>
  <si>
    <t>241</t>
  </si>
  <si>
    <t>242</t>
  </si>
  <si>
    <t>250</t>
  </si>
  <si>
    <t>251</t>
  </si>
  <si>
    <t>252</t>
  </si>
  <si>
    <t>258</t>
  </si>
  <si>
    <t>259</t>
  </si>
  <si>
    <t>260</t>
  </si>
  <si>
    <t>261</t>
  </si>
  <si>
    <t>262</t>
  </si>
  <si>
    <t>268</t>
  </si>
  <si>
    <t>270</t>
  </si>
  <si>
    <t>300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</si>
  <si>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</si>
  <si>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</si>
  <si>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</si>
  <si>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</si>
  <si>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</si>
  <si>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</si>
  <si>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</si>
  <si>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</si>
  <si>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</si>
  <si>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</si>
  <si>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330</t>
  </si>
  <si>
    <t>331</t>
  </si>
  <si>
    <t>332</t>
  </si>
  <si>
    <t>333</t>
  </si>
  <si>
    <t>334</t>
  </si>
  <si>
    <t>335</t>
  </si>
  <si>
    <t>336</t>
  </si>
  <si>
    <t>337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</si>
  <si>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</si>
  <si>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</si>
  <si>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</si>
  <si>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</si>
  <si>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</si>
  <si>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</si>
  <si>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</si>
  <si>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</si>
  <si>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</si>
  <si>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</si>
  <si>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</si>
  <si>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</si>
  <si>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</si>
  <si>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430</t>
  </si>
  <si>
    <t>431</t>
  </si>
  <si>
    <t>432</t>
  </si>
  <si>
    <t>433</t>
  </si>
  <si>
    <t>440</t>
  </si>
  <si>
    <t>V.01</t>
  </si>
  <si>
    <t>V.02</t>
  </si>
  <si>
    <t>V.03</t>
  </si>
  <si>
    <t>V.04</t>
  </si>
  <si>
    <t>V.05</t>
  </si>
  <si>
    <t>V.06</t>
  </si>
  <si>
    <t>V.07</t>
  </si>
  <si>
    <t>V.08</t>
  </si>
  <si>
    <t>V.09</t>
  </si>
  <si>
    <t>V.11</t>
  </si>
  <si>
    <t>V.10</t>
  </si>
  <si>
    <t>V.12</t>
  </si>
  <si>
    <t>V.13</t>
  </si>
  <si>
    <t>V.21</t>
  </si>
  <si>
    <t>V.15</t>
  </si>
  <si>
    <t>V.16</t>
  </si>
  <si>
    <t>V.17</t>
  </si>
  <si>
    <t>V.18</t>
  </si>
  <si>
    <t>V.19</t>
  </si>
  <si>
    <t>V.20</t>
  </si>
  <si>
    <t>V.22</t>
  </si>
  <si>
    <t>V.23</t>
  </si>
  <si>
    <t>310</t>
  </si>
  <si>
    <t>ThuyÕt minh</t>
  </si>
  <si>
    <t>ChØ tiªu</t>
  </si>
  <si>
    <t>B¸o c¸o kÕt qu¶ ho¹t ®éng kinh doanh gi÷a niªn ®é</t>
  </si>
  <si>
    <t>Luü kÕ ®Õn cuèi quý</t>
  </si>
  <si>
    <t>N¨m nay</t>
  </si>
  <si>
    <t>N¨m tr­íc</t>
  </si>
  <si>
    <t>01</t>
  </si>
  <si>
    <t>1</t>
  </si>
  <si>
    <t>4</t>
  </si>
  <si>
    <t>5</t>
  </si>
  <si>
    <t>6</t>
  </si>
  <si>
    <t>7</t>
  </si>
  <si>
    <t>MÉu sè: B 02b-DN</t>
  </si>
  <si>
    <t>1- Doanh thu b¸n hµng vµ cung cÊp dÞch vô</t>
  </si>
  <si>
    <t>2- C¸c kho¶n gi¶m trõ doanh thu</t>
  </si>
  <si>
    <t>3- Doanh thu thuÇn vÒ b¸n hµng vµ cung cÊp dÞch vô</t>
  </si>
  <si>
    <t>4- Gi¸ vèn hµng b¸n</t>
  </si>
  <si>
    <t>5- Lîi nhuËn gép vÒ b¸n hµng vµ cung cÊp dÞch vô</t>
  </si>
  <si>
    <t>6- Doanh thu ho¹t ®éng tµi chÝnh</t>
  </si>
  <si>
    <t>7- Chi phÝ tµi chÝnh</t>
  </si>
  <si>
    <t xml:space="preserve">     Trong ®ã: Chi phÝ l·i vay</t>
  </si>
  <si>
    <t>8- Chi phÝ b¸n hµng</t>
  </si>
  <si>
    <t>9- Chi phÝ qu¶n lý doanh nghiÖp</t>
  </si>
  <si>
    <t>10- Lîi nhuËn thuÇn tõ ho¹t ®éng kinh doanh</t>
  </si>
  <si>
    <t>11- Thu nhËp kh¸c</t>
  </si>
  <si>
    <t>12- Chi phÝ kh¸c</t>
  </si>
  <si>
    <t>13- Lîi nhuËn kh¸c</t>
  </si>
  <si>
    <t>15- Chi phÝ thuÕ thu nhËp hiÖn hµnh</t>
  </si>
  <si>
    <t>16- Chi phÝ thuÕ TNDN ho·n l¹i</t>
  </si>
  <si>
    <t>17- Lîi nhuËn sau thuÕ thu nhËp doanh nghiÖp</t>
  </si>
  <si>
    <t>18- L·i c¬ b¶n trªn cæ phiÕu</t>
  </si>
  <si>
    <t>KÕ to¸n tr­ëng</t>
  </si>
  <si>
    <t>Ng­êi lËp biÓu</t>
  </si>
  <si>
    <t>02</t>
  </si>
  <si>
    <t>10</t>
  </si>
  <si>
    <t>11</t>
  </si>
  <si>
    <t>20</t>
  </si>
  <si>
    <t>21</t>
  </si>
  <si>
    <t>22</t>
  </si>
  <si>
    <t>23</t>
  </si>
  <si>
    <t>25</t>
  </si>
  <si>
    <t>30</t>
  </si>
  <si>
    <t>31</t>
  </si>
  <si>
    <t>32</t>
  </si>
  <si>
    <t>40</t>
  </si>
  <si>
    <t>50</t>
  </si>
  <si>
    <t>51</t>
  </si>
  <si>
    <t>52</t>
  </si>
  <si>
    <t>60</t>
  </si>
  <si>
    <t>70</t>
  </si>
  <si>
    <t>VI.25</t>
  </si>
  <si>
    <t>VI.27</t>
  </si>
  <si>
    <t>VI.26</t>
  </si>
  <si>
    <t>VI.28</t>
  </si>
  <si>
    <t>VI.30</t>
  </si>
  <si>
    <t>14- Tæng lîi nhuËn kÕ to¸n tr­íc thuÕ TNDN</t>
  </si>
  <si>
    <t>6 th¸ng ®Çu n¨m 2006</t>
  </si>
  <si>
    <t>L·i CB = (Lîi nhuËn sau thuÕ + ®/c t¨ng + 
®iÒu chØnh gi¶m)/b×nh qu©n gia quyÒn CP ®ang l­u hµnh</t>
  </si>
  <si>
    <t>SL cæ phiÕu b×nh qu©n = Sè CP ®Çu kú</t>
  </si>
  <si>
    <t xml:space="preserve"> +SL CP ph¸t hµnh thªm*Sè ngµy l­u hµnh/Tæng sè ngµy trong kú</t>
  </si>
  <si>
    <t xml:space="preserve"> - SL CP mua l¹i trong kú * sè ngµy ®­îc mua l¹i/tæng sè ngµy trong kú</t>
  </si>
  <si>
    <t>6 th¸ng ®Çu n¨m</t>
  </si>
  <si>
    <t>T¹i ngµy 31 th¸ng 12 n¨m 2006</t>
  </si>
  <si>
    <t>LËp ngµy 20 th¸ng 7 n¨m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</si>
</sst>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5">
    <font>
      <sz val="14"/>
      <name val=".VnTime"/>
      <family val="0"/>
    </font>
    <font>
      <sz val="12"/>
      <name val=".VnTime"/>
      <family val="0"/>
    </font>
    <font>
      <b/>
      <sz val="12"/>
      <name val=".VnTime"/>
      <family val="2"/>
    </font>
    <font>
      <b/>
      <sz val="11"/>
      <name val=".VnTime"/>
      <family val="2"/>
    </font>
    <font>
      <sz val="12"/>
      <name val=".VnTimeH"/>
      <family val="2"/>
    </font>
    <font>
      <b/>
      <sz val="12"/>
      <name val=".VnTimeH"/>
      <family val="2"/>
    </font>
    <font>
      <b/>
      <sz val="12"/>
      <color indexed="20"/>
      <name val=".VnTimeH"/>
      <family val="2"/>
    </font>
    <font>
      <b/>
      <sz val="12"/>
      <color indexed="20"/>
      <name val=".VnTime"/>
      <family val="0"/>
    </font>
    <font>
      <b/>
      <sz val="12"/>
      <color indexed="48"/>
      <name val=".VnTime"/>
      <family val="2"/>
    </font>
    <font>
      <b/>
      <sz val="12"/>
      <color indexed="61"/>
      <name val=".VnTimeH"/>
      <family val="2"/>
    </font>
    <font>
      <b/>
      <sz val="12"/>
      <color indexed="61"/>
      <name val=".VnTime"/>
      <family val="2"/>
    </font>
    <font>
      <b/>
      <sz val="12"/>
      <color indexed="10"/>
      <name val=".VnTimeH"/>
      <family val="2"/>
    </font>
    <font>
      <b/>
      <sz val="12"/>
      <color indexed="10"/>
      <name val=".VnTime"/>
      <family val="0"/>
    </font>
    <font>
      <b/>
      <sz val="11"/>
      <color indexed="18"/>
      <name val=".VnTimeH"/>
      <family val="2"/>
    </font>
    <font>
      <b/>
      <sz val="14"/>
      <color indexed="52"/>
      <name val=".VnTimeH"/>
      <family val="2"/>
    </font>
    <font>
      <b/>
      <sz val="14"/>
      <color indexed="48"/>
      <name val=".VnTime"/>
      <family val="2"/>
    </font>
    <font>
      <i/>
      <sz val="12"/>
      <name val=".VnTime"/>
      <family val="2"/>
    </font>
    <font>
      <sz val="10"/>
      <name val=".VnHelvetInsH"/>
      <family val="2"/>
    </font>
    <font>
      <u val="single"/>
      <sz val="9"/>
      <name val=".VnHelvetInsH"/>
      <family val="2"/>
    </font>
    <font>
      <i/>
      <sz val="10"/>
      <name val=".VnTime"/>
      <family val="2"/>
    </font>
    <font>
      <sz val="12"/>
      <color indexed="48"/>
      <name val=".VnTime"/>
      <family val="0"/>
    </font>
    <font>
      <sz val="10"/>
      <name val=".VnTime"/>
      <family val="0"/>
    </font>
    <font>
      <i/>
      <sz val="14"/>
      <name val=".VnTime"/>
      <family val="2"/>
    </font>
    <font>
      <u val="single"/>
      <sz val="14"/>
      <color indexed="12"/>
      <name val=".VnTime"/>
      <family val="0"/>
    </font>
    <font>
      <u val="single"/>
      <sz val="14"/>
      <color indexed="36"/>
      <name val=".VnTim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1" xfId="15" applyNumberFormat="1" applyFont="1" applyBorder="1" applyAlignment="1">
      <alignment vertical="center"/>
    </xf>
    <xf numFmtId="165" fontId="1" fillId="0" borderId="1" xfId="15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5" fontId="1" fillId="0" borderId="2" xfId="15" applyNumberFormat="1" applyFont="1" applyBorder="1" applyAlignment="1">
      <alignment vertical="center"/>
    </xf>
    <xf numFmtId="165" fontId="1" fillId="0" borderId="0" xfId="15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15" applyNumberFormat="1" applyFont="1" applyBorder="1" applyAlignment="1">
      <alignment horizontal="center" vertical="center"/>
    </xf>
    <xf numFmtId="49" fontId="1" fillId="0" borderId="0" xfId="15" applyNumberFormat="1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165" fontId="1" fillId="0" borderId="3" xfId="15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1" fillId="0" borderId="4" xfId="15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65" fontId="1" fillId="0" borderId="4" xfId="15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49" fontId="8" fillId="0" borderId="1" xfId="15" applyNumberFormat="1" applyFont="1" applyBorder="1" applyAlignment="1">
      <alignment horizontal="center" vertical="center"/>
    </xf>
    <xf numFmtId="165" fontId="8" fillId="0" borderId="1" xfId="15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9" fontId="10" fillId="0" borderId="1" xfId="15" applyNumberFormat="1" applyFont="1" applyBorder="1" applyAlignment="1">
      <alignment horizontal="center" vertical="center"/>
    </xf>
    <xf numFmtId="165" fontId="10" fillId="0" borderId="1" xfId="15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49" fontId="12" fillId="0" borderId="5" xfId="15" applyNumberFormat="1" applyFont="1" applyBorder="1" applyAlignment="1">
      <alignment horizontal="center" vertical="center"/>
    </xf>
    <xf numFmtId="165" fontId="12" fillId="0" borderId="5" xfId="15" applyNumberFormat="1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65" fontId="8" fillId="0" borderId="3" xfId="15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9" fontId="12" fillId="0" borderId="2" xfId="15" applyNumberFormat="1" applyFont="1" applyBorder="1" applyAlignment="1">
      <alignment horizontal="center" vertical="center"/>
    </xf>
    <xf numFmtId="165" fontId="12" fillId="0" borderId="2" xfId="15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5" fontId="2" fillId="0" borderId="4" xfId="15" applyNumberFormat="1" applyFont="1" applyBorder="1" applyAlignment="1">
      <alignment horizontal="center" vertical="center"/>
    </xf>
    <xf numFmtId="49" fontId="7" fillId="0" borderId="3" xfId="15" applyNumberFormat="1" applyFont="1" applyBorder="1" applyAlignment="1">
      <alignment horizontal="center" vertical="center"/>
    </xf>
    <xf numFmtId="165" fontId="7" fillId="0" borderId="3" xfId="15" applyNumberFormat="1" applyFont="1" applyBorder="1" applyAlignment="1">
      <alignment vertical="center"/>
    </xf>
    <xf numFmtId="49" fontId="10" fillId="0" borderId="6" xfId="15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21" fillId="0" borderId="2" xfId="15" applyNumberFormat="1" applyFont="1" applyBorder="1" applyAlignment="1">
      <alignment vertical="center"/>
    </xf>
    <xf numFmtId="49" fontId="21" fillId="0" borderId="2" xfId="0" applyNumberFormat="1" applyFont="1" applyBorder="1" applyAlignment="1">
      <alignment vertical="center"/>
    </xf>
    <xf numFmtId="49" fontId="21" fillId="0" borderId="4" xfId="0" applyNumberFormat="1" applyFont="1" applyBorder="1" applyAlignment="1">
      <alignment horizontal="center" vertical="center"/>
    </xf>
    <xf numFmtId="49" fontId="21" fillId="0" borderId="4" xfId="15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165" fontId="10" fillId="0" borderId="1" xfId="15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49" fontId="12" fillId="0" borderId="1" xfId="0" applyNumberFormat="1" applyFont="1" applyBorder="1" applyAlignment="1">
      <alignment horizontal="center" vertical="center"/>
    </xf>
    <xf numFmtId="165" fontId="12" fillId="0" borderId="1" xfId="15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15" applyNumberFormat="1" applyFont="1" applyAlignment="1">
      <alignment horizontal="center" vertical="center"/>
    </xf>
    <xf numFmtId="49" fontId="1" fillId="0" borderId="1" xfId="15" applyNumberFormat="1" applyFont="1" applyBorder="1" applyAlignment="1">
      <alignment horizontal="center" vertical="center"/>
    </xf>
    <xf numFmtId="49" fontId="1" fillId="0" borderId="2" xfId="15" applyNumberFormat="1" applyFont="1" applyBorder="1" applyAlignment="1">
      <alignment horizontal="center" vertical="center"/>
    </xf>
    <xf numFmtId="49" fontId="1" fillId="0" borderId="0" xfId="15" applyNumberFormat="1" applyFont="1" applyAlignment="1">
      <alignment horizontal="center" vertical="center"/>
    </xf>
    <xf numFmtId="165" fontId="16" fillId="0" borderId="0" xfId="15" applyNumberFormat="1" applyFont="1" applyAlignment="1">
      <alignment horizontal="center" vertical="center"/>
    </xf>
    <xf numFmtId="49" fontId="1" fillId="0" borderId="3" xfId="15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2" fillId="0" borderId="4" xfId="15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2" fillId="0" borderId="7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2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showGridLines="0" tabSelected="1" workbookViewId="0" topLeftCell="A25">
      <selection activeCell="B13" sqref="B13"/>
    </sheetView>
  </sheetViews>
  <sheetFormatPr defaultColWidth="8.66015625" defaultRowHeight="18"/>
  <cols>
    <col min="1" max="1" width="37.33203125" style="1" customWidth="1"/>
    <col min="2" max="2" width="3.41015625" style="8" customWidth="1"/>
    <col min="3" max="3" width="5.33203125" style="8" customWidth="1"/>
    <col min="4" max="4" width="13.08203125" style="1" customWidth="1"/>
    <col min="5" max="5" width="13.33203125" style="1" customWidth="1"/>
    <col min="6" max="6" width="34.66015625" style="1" customWidth="1"/>
    <col min="7" max="7" width="2.91015625" style="1" customWidth="1"/>
    <col min="8" max="8" width="5.41015625" style="1" customWidth="1"/>
    <col min="9" max="9" width="13.58203125" style="1" customWidth="1"/>
    <col min="10" max="10" width="14.91015625" style="1" customWidth="1"/>
    <col min="11" max="16384" width="8.83203125" style="1" customWidth="1"/>
  </cols>
  <sheetData>
    <row r="1" spans="1:10" ht="16.5">
      <c r="A1" s="37" t="s">
        <v>0</v>
      </c>
      <c r="D1" s="75" t="s">
        <v>2</v>
      </c>
      <c r="E1" s="75"/>
      <c r="F1" s="37" t="s">
        <v>0</v>
      </c>
      <c r="G1" s="8"/>
      <c r="H1" s="8"/>
      <c r="I1" s="75" t="s">
        <v>2</v>
      </c>
      <c r="J1" s="75"/>
    </row>
    <row r="2" spans="1:10" ht="17.25">
      <c r="A2" s="38" t="s">
        <v>102</v>
      </c>
      <c r="D2" s="76" t="s">
        <v>3</v>
      </c>
      <c r="E2" s="76"/>
      <c r="F2" s="38" t="s">
        <v>102</v>
      </c>
      <c r="G2" s="8"/>
      <c r="H2" s="8"/>
      <c r="I2" s="76" t="s">
        <v>3</v>
      </c>
      <c r="J2" s="76"/>
    </row>
    <row r="3" spans="1:10" ht="15.75">
      <c r="A3" s="39" t="s">
        <v>1</v>
      </c>
      <c r="D3" s="76" t="s">
        <v>4</v>
      </c>
      <c r="E3" s="76"/>
      <c r="F3" s="39" t="s">
        <v>1</v>
      </c>
      <c r="G3" s="8"/>
      <c r="H3" s="8"/>
      <c r="I3" s="76" t="s">
        <v>4</v>
      </c>
      <c r="J3" s="76"/>
    </row>
    <row r="4" spans="1:10" ht="15.75">
      <c r="A4" s="39"/>
      <c r="D4" s="40"/>
      <c r="E4" s="40"/>
      <c r="F4" s="39"/>
      <c r="G4" s="8"/>
      <c r="H4" s="8"/>
      <c r="I4" s="40"/>
      <c r="J4" s="40"/>
    </row>
    <row r="5" spans="7:8" ht="15">
      <c r="G5" s="8"/>
      <c r="H5" s="8"/>
    </row>
    <row r="6" spans="1:10" ht="20.25">
      <c r="A6" s="77" t="s">
        <v>5</v>
      </c>
      <c r="B6" s="77"/>
      <c r="C6" s="77"/>
      <c r="D6" s="77"/>
      <c r="E6" s="77"/>
      <c r="F6" s="77" t="s">
        <v>5</v>
      </c>
      <c r="G6" s="77"/>
      <c r="H6" s="77"/>
      <c r="I6" s="77"/>
      <c r="J6" s="77"/>
    </row>
    <row r="7" spans="1:10" ht="18.75">
      <c r="A7" s="71" t="s">
        <v>6</v>
      </c>
      <c r="B7" s="71"/>
      <c r="C7" s="71"/>
      <c r="D7" s="71"/>
      <c r="E7" s="71"/>
      <c r="F7" s="71" t="s">
        <v>289</v>
      </c>
      <c r="G7" s="71"/>
      <c r="H7" s="71"/>
      <c r="I7" s="71"/>
      <c r="J7" s="71"/>
    </row>
    <row r="8" spans="1:10" ht="18.75">
      <c r="A8" s="36"/>
      <c r="B8" s="36"/>
      <c r="C8" s="36"/>
      <c r="D8" s="36"/>
      <c r="E8" s="36"/>
      <c r="F8" s="36"/>
      <c r="G8" s="36"/>
      <c r="H8" s="36"/>
      <c r="I8" s="36"/>
      <c r="J8" s="36"/>
    </row>
    <row r="9" spans="7:8" ht="15">
      <c r="G9" s="8"/>
      <c r="H9" s="8"/>
    </row>
    <row r="10" spans="4:10" ht="15.75">
      <c r="D10" s="72" t="s">
        <v>13</v>
      </c>
      <c r="E10" s="72"/>
      <c r="G10" s="8"/>
      <c r="H10" s="8"/>
      <c r="I10" s="72" t="s">
        <v>13</v>
      </c>
      <c r="J10" s="72"/>
    </row>
    <row r="11" spans="1:10" ht="30">
      <c r="A11" s="29" t="s">
        <v>7</v>
      </c>
      <c r="B11" s="14" t="s">
        <v>8</v>
      </c>
      <c r="C11" s="14" t="s">
        <v>9</v>
      </c>
      <c r="D11" s="13" t="s">
        <v>10</v>
      </c>
      <c r="E11" s="13" t="s">
        <v>11</v>
      </c>
      <c r="F11" s="29" t="s">
        <v>7</v>
      </c>
      <c r="G11" s="14" t="s">
        <v>8</v>
      </c>
      <c r="H11" s="14" t="s">
        <v>9</v>
      </c>
      <c r="I11" s="13" t="s">
        <v>10</v>
      </c>
      <c r="J11" s="13" t="s">
        <v>11</v>
      </c>
    </row>
    <row r="12" spans="1:10" ht="15">
      <c r="A12" s="18">
        <v>1</v>
      </c>
      <c r="B12" s="15" t="s">
        <v>14</v>
      </c>
      <c r="C12" s="15" t="s">
        <v>15</v>
      </c>
      <c r="D12" s="15">
        <v>4</v>
      </c>
      <c r="E12" s="15">
        <v>5</v>
      </c>
      <c r="F12" s="18">
        <v>1</v>
      </c>
      <c r="G12" s="15" t="s">
        <v>14</v>
      </c>
      <c r="H12" s="15" t="s">
        <v>15</v>
      </c>
      <c r="I12" s="15">
        <v>4</v>
      </c>
      <c r="J12" s="15">
        <v>5</v>
      </c>
    </row>
    <row r="13" spans="1:10" ht="37.5" customHeight="1">
      <c r="A13" s="19" t="s">
        <v>97</v>
      </c>
      <c r="B13" s="43" t="s">
        <v>12</v>
      </c>
      <c r="C13" s="46"/>
      <c r="D13" s="44">
        <f>D14+D17+D20+D27+D30</f>
        <v>40593384072</v>
      </c>
      <c r="E13" s="44">
        <f>E14+E17+E20+E27+E30</f>
        <v>41873844026</v>
      </c>
      <c r="F13" s="19" t="s">
        <v>97</v>
      </c>
      <c r="G13" s="43" t="s">
        <v>12</v>
      </c>
      <c r="H13" s="46"/>
      <c r="I13" s="44">
        <f>I14+I17+I20+I27+I30</f>
        <v>0</v>
      </c>
      <c r="J13" s="44">
        <f>J14+J17+J20+J27+J30</f>
        <v>41873844026</v>
      </c>
    </row>
    <row r="14" spans="1:10" ht="19.5" customHeight="1">
      <c r="A14" s="20" t="s">
        <v>16</v>
      </c>
      <c r="B14" s="21" t="s">
        <v>115</v>
      </c>
      <c r="C14" s="47"/>
      <c r="D14" s="22">
        <f>D15+D16</f>
        <v>1642815359</v>
      </c>
      <c r="E14" s="22">
        <f>E15+E16</f>
        <v>7420080111</v>
      </c>
      <c r="F14" s="20" t="s">
        <v>16</v>
      </c>
      <c r="G14" s="21" t="s">
        <v>115</v>
      </c>
      <c r="H14" s="47"/>
      <c r="I14" s="22">
        <f>I15+I16</f>
        <v>0</v>
      </c>
      <c r="J14" s="22">
        <f>J15+J16</f>
        <v>7420080111</v>
      </c>
    </row>
    <row r="15" spans="1:10" ht="19.5" customHeight="1">
      <c r="A15" s="2" t="s">
        <v>17</v>
      </c>
      <c r="B15" s="9" t="s">
        <v>116</v>
      </c>
      <c r="C15" s="47" t="s">
        <v>204</v>
      </c>
      <c r="D15" s="4">
        <f>1159717763+104963542+125019298+253114756</f>
        <v>1642815359</v>
      </c>
      <c r="E15" s="3">
        <v>7420080111</v>
      </c>
      <c r="F15" s="2" t="s">
        <v>17</v>
      </c>
      <c r="G15" s="9" t="s">
        <v>116</v>
      </c>
      <c r="H15" s="47" t="s">
        <v>204</v>
      </c>
      <c r="I15" s="4"/>
      <c r="J15" s="3">
        <v>7420080111</v>
      </c>
    </row>
    <row r="16" spans="1:10" ht="19.5" customHeight="1">
      <c r="A16" s="2" t="s">
        <v>18</v>
      </c>
      <c r="B16" s="9" t="s">
        <v>117</v>
      </c>
      <c r="C16" s="47"/>
      <c r="D16" s="3">
        <v>0</v>
      </c>
      <c r="E16" s="3"/>
      <c r="F16" s="2" t="s">
        <v>18</v>
      </c>
      <c r="G16" s="9" t="s">
        <v>117</v>
      </c>
      <c r="H16" s="47"/>
      <c r="I16" s="3"/>
      <c r="J16" s="3"/>
    </row>
    <row r="17" spans="1:10" ht="19.5" customHeight="1">
      <c r="A17" s="20" t="s">
        <v>19</v>
      </c>
      <c r="B17" s="21" t="s">
        <v>118</v>
      </c>
      <c r="C17" s="47" t="s">
        <v>205</v>
      </c>
      <c r="D17" s="22">
        <f>D18+D19</f>
        <v>3000000000</v>
      </c>
      <c r="E17" s="22">
        <f>E18+E19</f>
        <v>10000000000</v>
      </c>
      <c r="F17" s="20" t="s">
        <v>19</v>
      </c>
      <c r="G17" s="21" t="s">
        <v>118</v>
      </c>
      <c r="H17" s="47" t="s">
        <v>205</v>
      </c>
      <c r="I17" s="22">
        <f>I18+I19</f>
        <v>0</v>
      </c>
      <c r="J17" s="22">
        <f>J18+J19</f>
        <v>10000000000</v>
      </c>
    </row>
    <row r="18" spans="1:10" ht="19.5" customHeight="1">
      <c r="A18" s="2" t="s">
        <v>20</v>
      </c>
      <c r="B18" s="9" t="s">
        <v>119</v>
      </c>
      <c r="C18" s="47"/>
      <c r="D18" s="3">
        <v>3000000000</v>
      </c>
      <c r="E18" s="3">
        <v>10000000000</v>
      </c>
      <c r="F18" s="2" t="s">
        <v>20</v>
      </c>
      <c r="G18" s="9" t="s">
        <v>119</v>
      </c>
      <c r="H18" s="47"/>
      <c r="I18" s="3"/>
      <c r="J18" s="3">
        <v>10000000000</v>
      </c>
    </row>
    <row r="19" spans="1:10" ht="19.5" customHeight="1">
      <c r="A19" s="2" t="s">
        <v>21</v>
      </c>
      <c r="B19" s="9" t="s">
        <v>120</v>
      </c>
      <c r="C19" s="47"/>
      <c r="D19" s="3"/>
      <c r="E19" s="3"/>
      <c r="F19" s="2" t="s">
        <v>21</v>
      </c>
      <c r="G19" s="9" t="s">
        <v>120</v>
      </c>
      <c r="H19" s="47"/>
      <c r="I19" s="3"/>
      <c r="J19" s="3"/>
    </row>
    <row r="20" spans="1:10" ht="19.5" customHeight="1">
      <c r="A20" s="20" t="s">
        <v>22</v>
      </c>
      <c r="B20" s="21" t="s">
        <v>121</v>
      </c>
      <c r="C20" s="47"/>
      <c r="D20" s="22">
        <f>SUM(D21:D26)</f>
        <v>2468644738</v>
      </c>
      <c r="E20" s="22">
        <f>SUM(E21:E26)</f>
        <v>1836380234</v>
      </c>
      <c r="F20" s="20" t="s">
        <v>22</v>
      </c>
      <c r="G20" s="21" t="s">
        <v>121</v>
      </c>
      <c r="H20" s="47"/>
      <c r="I20" s="22">
        <f>SUM(I21:I26)</f>
        <v>0</v>
      </c>
      <c r="J20" s="22">
        <f>SUM(J21:J26)</f>
        <v>1836380234</v>
      </c>
    </row>
    <row r="21" spans="1:10" ht="19.5" customHeight="1">
      <c r="A21" s="2" t="s">
        <v>23</v>
      </c>
      <c r="B21" s="9" t="s">
        <v>122</v>
      </c>
      <c r="C21" s="47"/>
      <c r="D21" s="3">
        <f>348879182+512065450</f>
        <v>860944632</v>
      </c>
      <c r="E21" s="3">
        <v>984439837</v>
      </c>
      <c r="F21" s="2" t="s">
        <v>23</v>
      </c>
      <c r="G21" s="9" t="s">
        <v>122</v>
      </c>
      <c r="H21" s="47"/>
      <c r="I21" s="3"/>
      <c r="J21" s="3">
        <v>984439837</v>
      </c>
    </row>
    <row r="22" spans="1:10" ht="19.5" customHeight="1">
      <c r="A22" s="2" t="s">
        <v>24</v>
      </c>
      <c r="B22" s="9" t="s">
        <v>123</v>
      </c>
      <c r="C22" s="47"/>
      <c r="D22" s="3">
        <f>16777000+48358592</f>
        <v>65135592</v>
      </c>
      <c r="E22" s="3">
        <v>112857570</v>
      </c>
      <c r="F22" s="2" t="s">
        <v>24</v>
      </c>
      <c r="G22" s="9" t="s">
        <v>123</v>
      </c>
      <c r="H22" s="47"/>
      <c r="I22" s="3"/>
      <c r="J22" s="3">
        <v>112857570</v>
      </c>
    </row>
    <row r="23" spans="1:10" ht="19.5" customHeight="1">
      <c r="A23" s="2" t="s">
        <v>25</v>
      </c>
      <c r="B23" s="9" t="s">
        <v>124</v>
      </c>
      <c r="C23" s="47"/>
      <c r="D23" s="3">
        <f>1337013259</f>
        <v>1337013259</v>
      </c>
      <c r="E23" s="3">
        <v>1005483426</v>
      </c>
      <c r="F23" s="2" t="s">
        <v>25</v>
      </c>
      <c r="G23" s="9" t="s">
        <v>124</v>
      </c>
      <c r="H23" s="47"/>
      <c r="I23" s="3"/>
      <c r="J23" s="3">
        <v>1005483426</v>
      </c>
    </row>
    <row r="24" spans="1:10" ht="19.5" customHeight="1">
      <c r="A24" s="2" t="s">
        <v>26</v>
      </c>
      <c r="B24" s="9" t="s">
        <v>125</v>
      </c>
      <c r="C24" s="47"/>
      <c r="D24" s="3">
        <v>0</v>
      </c>
      <c r="E24" s="3"/>
      <c r="F24" s="2" t="s">
        <v>26</v>
      </c>
      <c r="G24" s="9" t="s">
        <v>125</v>
      </c>
      <c r="H24" s="47"/>
      <c r="I24" s="3"/>
      <c r="J24" s="3"/>
    </row>
    <row r="25" spans="1:10" ht="19.5" customHeight="1">
      <c r="A25" s="2" t="s">
        <v>27</v>
      </c>
      <c r="B25" s="9" t="s">
        <v>126</v>
      </c>
      <c r="C25" s="47" t="s">
        <v>206</v>
      </c>
      <c r="D25" s="3">
        <f>284070155</f>
        <v>284070155</v>
      </c>
      <c r="E25" s="3">
        <v>101385001</v>
      </c>
      <c r="F25" s="2" t="s">
        <v>27</v>
      </c>
      <c r="G25" s="9" t="s">
        <v>126</v>
      </c>
      <c r="H25" s="47" t="s">
        <v>206</v>
      </c>
      <c r="I25" s="3"/>
      <c r="J25" s="3">
        <v>101385001</v>
      </c>
    </row>
    <row r="26" spans="1:10" ht="19.5" customHeight="1">
      <c r="A26" s="2" t="s">
        <v>28</v>
      </c>
      <c r="B26" s="9" t="s">
        <v>127</v>
      </c>
      <c r="C26" s="47"/>
      <c r="D26" s="3">
        <f>-78518900</f>
        <v>-78518900</v>
      </c>
      <c r="E26" s="3">
        <v>-367785600</v>
      </c>
      <c r="F26" s="2" t="s">
        <v>28</v>
      </c>
      <c r="G26" s="9" t="s">
        <v>127</v>
      </c>
      <c r="H26" s="47"/>
      <c r="I26" s="3"/>
      <c r="J26" s="3">
        <v>-367785600</v>
      </c>
    </row>
    <row r="27" spans="1:10" ht="19.5" customHeight="1">
      <c r="A27" s="20" t="s">
        <v>29</v>
      </c>
      <c r="B27" s="21" t="s">
        <v>128</v>
      </c>
      <c r="C27" s="47"/>
      <c r="D27" s="22">
        <f>D28+D29</f>
        <v>32288831672</v>
      </c>
      <c r="E27" s="22">
        <f>E28+E29</f>
        <v>21993840820</v>
      </c>
      <c r="F27" s="20" t="s">
        <v>29</v>
      </c>
      <c r="G27" s="21" t="s">
        <v>128</v>
      </c>
      <c r="H27" s="47"/>
      <c r="I27" s="22">
        <f>I28+I29</f>
        <v>0</v>
      </c>
      <c r="J27" s="22">
        <f>J28+J29</f>
        <v>21993840820</v>
      </c>
    </row>
    <row r="28" spans="1:10" ht="19.5" customHeight="1">
      <c r="A28" s="2" t="s">
        <v>30</v>
      </c>
      <c r="B28" s="9" t="s">
        <v>129</v>
      </c>
      <c r="C28" s="47" t="s">
        <v>207</v>
      </c>
      <c r="D28" s="3">
        <f>30907161732+256569224+15080310+1110020406</f>
        <v>32288831672</v>
      </c>
      <c r="E28" s="3">
        <v>21993840820</v>
      </c>
      <c r="F28" s="2" t="s">
        <v>30</v>
      </c>
      <c r="G28" s="9" t="s">
        <v>129</v>
      </c>
      <c r="H28" s="47" t="s">
        <v>207</v>
      </c>
      <c r="I28" s="3"/>
      <c r="J28" s="3">
        <v>21993840820</v>
      </c>
    </row>
    <row r="29" spans="1:10" ht="19.5" customHeight="1">
      <c r="A29" s="2" t="s">
        <v>31</v>
      </c>
      <c r="B29" s="9" t="s">
        <v>130</v>
      </c>
      <c r="C29" s="47"/>
      <c r="D29" s="3">
        <v>0</v>
      </c>
      <c r="E29" s="3"/>
      <c r="F29" s="2" t="s">
        <v>31</v>
      </c>
      <c r="G29" s="9" t="s">
        <v>130</v>
      </c>
      <c r="H29" s="47"/>
      <c r="I29" s="3"/>
      <c r="J29" s="3"/>
    </row>
    <row r="30" spans="1:10" ht="19.5" customHeight="1">
      <c r="A30" s="20" t="s">
        <v>32</v>
      </c>
      <c r="B30" s="21" t="s">
        <v>131</v>
      </c>
      <c r="C30" s="47"/>
      <c r="D30" s="22">
        <f>SUM(D31:D34)</f>
        <v>1193092303</v>
      </c>
      <c r="E30" s="22">
        <f>SUM(E31:E34)</f>
        <v>623542861</v>
      </c>
      <c r="F30" s="20" t="s">
        <v>32</v>
      </c>
      <c r="G30" s="21" t="s">
        <v>131</v>
      </c>
      <c r="H30" s="47"/>
      <c r="I30" s="22">
        <f>SUM(I31:I34)</f>
        <v>0</v>
      </c>
      <c r="J30" s="22">
        <f>SUM(J31:J34)</f>
        <v>623542861</v>
      </c>
    </row>
    <row r="31" spans="1:10" ht="19.5" customHeight="1">
      <c r="A31" s="2" t="s">
        <v>33</v>
      </c>
      <c r="B31" s="9" t="s">
        <v>132</v>
      </c>
      <c r="C31" s="47"/>
      <c r="D31" s="3">
        <f>44307500</f>
        <v>44307500</v>
      </c>
      <c r="E31" s="3"/>
      <c r="F31" s="2" t="s">
        <v>33</v>
      </c>
      <c r="G31" s="9" t="s">
        <v>132</v>
      </c>
      <c r="H31" s="47"/>
      <c r="I31" s="3"/>
      <c r="J31" s="3"/>
    </row>
    <row r="32" spans="1:10" ht="19.5" customHeight="1">
      <c r="A32" s="2" t="s">
        <v>34</v>
      </c>
      <c r="B32" s="9" t="s">
        <v>133</v>
      </c>
      <c r="C32" s="47"/>
      <c r="D32" s="3"/>
      <c r="E32" s="3"/>
      <c r="F32" s="2" t="s">
        <v>34</v>
      </c>
      <c r="G32" s="9" t="s">
        <v>133</v>
      </c>
      <c r="H32" s="47"/>
      <c r="I32" s="3"/>
      <c r="J32" s="3"/>
    </row>
    <row r="33" spans="1:10" ht="19.5" customHeight="1">
      <c r="A33" s="2" t="s">
        <v>35</v>
      </c>
      <c r="B33" s="9" t="s">
        <v>134</v>
      </c>
      <c r="C33" s="47" t="s">
        <v>208</v>
      </c>
      <c r="D33" s="3">
        <v>612049065</v>
      </c>
      <c r="E33" s="3"/>
      <c r="F33" s="2" t="s">
        <v>35</v>
      </c>
      <c r="G33" s="9" t="s">
        <v>134</v>
      </c>
      <c r="H33" s="47" t="s">
        <v>208</v>
      </c>
      <c r="I33" s="3"/>
      <c r="J33" s="3"/>
    </row>
    <row r="34" spans="1:10" ht="19.5" customHeight="1">
      <c r="A34" s="2" t="s">
        <v>36</v>
      </c>
      <c r="B34" s="9" t="s">
        <v>135</v>
      </c>
      <c r="C34" s="47"/>
      <c r="D34" s="3">
        <f>331735738+5000000+200000000</f>
        <v>536735738</v>
      </c>
      <c r="E34" s="3">
        <v>623542861</v>
      </c>
      <c r="F34" s="2" t="s">
        <v>36</v>
      </c>
      <c r="G34" s="9" t="s">
        <v>135</v>
      </c>
      <c r="H34" s="47"/>
      <c r="I34" s="3"/>
      <c r="J34" s="3">
        <v>623542861</v>
      </c>
    </row>
    <row r="35" spans="1:10" ht="33" customHeight="1">
      <c r="A35" s="23" t="s">
        <v>98</v>
      </c>
      <c r="B35" s="24" t="s">
        <v>136</v>
      </c>
      <c r="C35" s="47"/>
      <c r="D35" s="25">
        <f>D36+D42+D53+D56+D61</f>
        <v>32839119829</v>
      </c>
      <c r="E35" s="25">
        <f>E36+E42+E53+E56+E61</f>
        <v>32255149963</v>
      </c>
      <c r="F35" s="23" t="s">
        <v>98</v>
      </c>
      <c r="G35" s="24" t="s">
        <v>136</v>
      </c>
      <c r="H35" s="47"/>
      <c r="I35" s="25">
        <f>I36+I42+I53+I56+I61</f>
        <v>0</v>
      </c>
      <c r="J35" s="25">
        <f>J36+J42+J53+J56+J61</f>
        <v>32255149963</v>
      </c>
    </row>
    <row r="36" spans="1:10" ht="19.5" customHeight="1">
      <c r="A36" s="20" t="s">
        <v>37</v>
      </c>
      <c r="B36" s="21" t="s">
        <v>137</v>
      </c>
      <c r="C36" s="49"/>
      <c r="D36" s="22">
        <f>SUM(D37:D41)</f>
        <v>2892124808</v>
      </c>
      <c r="E36" s="22">
        <f>SUM(E37:E41)</f>
        <v>2629201258</v>
      </c>
      <c r="F36" s="20" t="s">
        <v>37</v>
      </c>
      <c r="G36" s="21" t="s">
        <v>137</v>
      </c>
      <c r="H36" s="49"/>
      <c r="I36" s="22">
        <f>SUM(I37:I41)</f>
        <v>0</v>
      </c>
      <c r="J36" s="22">
        <f>SUM(J37:J41)</f>
        <v>2629201258</v>
      </c>
    </row>
    <row r="37" spans="1:10" ht="19.5" customHeight="1">
      <c r="A37" s="2" t="s">
        <v>38</v>
      </c>
      <c r="B37" s="9" t="s">
        <v>138</v>
      </c>
      <c r="C37" s="47"/>
      <c r="D37" s="3"/>
      <c r="E37" s="3"/>
      <c r="F37" s="2" t="s">
        <v>38</v>
      </c>
      <c r="G37" s="9" t="s">
        <v>138</v>
      </c>
      <c r="H37" s="47"/>
      <c r="I37" s="3"/>
      <c r="J37" s="3"/>
    </row>
    <row r="38" spans="1:10" ht="19.5" customHeight="1">
      <c r="A38" s="2" t="s">
        <v>39</v>
      </c>
      <c r="B38" s="9" t="s">
        <v>139</v>
      </c>
      <c r="C38" s="47"/>
      <c r="D38" s="3">
        <v>1151821258</v>
      </c>
      <c r="E38" s="3">
        <v>1151821258</v>
      </c>
      <c r="F38" s="2" t="s">
        <v>39</v>
      </c>
      <c r="G38" s="9" t="s">
        <v>139</v>
      </c>
      <c r="H38" s="47"/>
      <c r="I38" s="3"/>
      <c r="J38" s="3">
        <v>1151821258</v>
      </c>
    </row>
    <row r="39" spans="1:10" ht="19.5" customHeight="1">
      <c r="A39" s="2" t="s">
        <v>40</v>
      </c>
      <c r="B39" s="9" t="s">
        <v>140</v>
      </c>
      <c r="C39" s="47" t="s">
        <v>209</v>
      </c>
      <c r="D39" s="3"/>
      <c r="E39" s="3"/>
      <c r="F39" s="2" t="s">
        <v>40</v>
      </c>
      <c r="G39" s="9" t="s">
        <v>140</v>
      </c>
      <c r="H39" s="47" t="s">
        <v>209</v>
      </c>
      <c r="I39" s="3"/>
      <c r="J39" s="3"/>
    </row>
    <row r="40" spans="1:10" ht="19.5" customHeight="1">
      <c r="A40" s="2" t="s">
        <v>41</v>
      </c>
      <c r="B40" s="9" t="s">
        <v>141</v>
      </c>
      <c r="C40" s="47" t="s">
        <v>210</v>
      </c>
      <c r="D40" s="3">
        <f>1740303550</f>
        <v>1740303550</v>
      </c>
      <c r="E40" s="3">
        <v>1477380000</v>
      </c>
      <c r="F40" s="2" t="s">
        <v>41</v>
      </c>
      <c r="G40" s="9" t="s">
        <v>141</v>
      </c>
      <c r="H40" s="47" t="s">
        <v>210</v>
      </c>
      <c r="I40" s="3"/>
      <c r="J40" s="3">
        <v>1477380000</v>
      </c>
    </row>
    <row r="41" spans="1:10" ht="19.5" customHeight="1">
      <c r="A41" s="2" t="s">
        <v>42</v>
      </c>
      <c r="B41" s="9" t="s">
        <v>142</v>
      </c>
      <c r="C41" s="47"/>
      <c r="D41" s="3"/>
      <c r="E41" s="3"/>
      <c r="F41" s="2" t="s">
        <v>42</v>
      </c>
      <c r="G41" s="9" t="s">
        <v>142</v>
      </c>
      <c r="H41" s="47"/>
      <c r="I41" s="3"/>
      <c r="J41" s="3"/>
    </row>
    <row r="42" spans="1:10" ht="19.5" customHeight="1">
      <c r="A42" s="20" t="s">
        <v>43</v>
      </c>
      <c r="B42" s="21" t="s">
        <v>143</v>
      </c>
      <c r="C42" s="49"/>
      <c r="D42" s="22">
        <f>D43+D46+D49+D52</f>
        <v>29657563016</v>
      </c>
      <c r="E42" s="22">
        <f>E43+E46+E49+E52</f>
        <v>29353075015</v>
      </c>
      <c r="F42" s="20" t="s">
        <v>43</v>
      </c>
      <c r="G42" s="21" t="s">
        <v>143</v>
      </c>
      <c r="H42" s="49"/>
      <c r="I42" s="22">
        <f>I43+I46+I49+I52</f>
        <v>0</v>
      </c>
      <c r="J42" s="22">
        <f>J43+J46+J49+J52</f>
        <v>29353075015</v>
      </c>
    </row>
    <row r="43" spans="1:10" ht="19.5" customHeight="1">
      <c r="A43" s="2" t="s">
        <v>44</v>
      </c>
      <c r="B43" s="9" t="s">
        <v>144</v>
      </c>
      <c r="C43" s="47" t="s">
        <v>211</v>
      </c>
      <c r="D43" s="3">
        <f>D44+D45</f>
        <v>28846357244</v>
      </c>
      <c r="E43" s="3">
        <f>E44+E45</f>
        <v>28968634593</v>
      </c>
      <c r="F43" s="2" t="s">
        <v>44</v>
      </c>
      <c r="G43" s="9" t="s">
        <v>144</v>
      </c>
      <c r="H43" s="47" t="s">
        <v>211</v>
      </c>
      <c r="I43" s="3">
        <f>I44+I45</f>
        <v>0</v>
      </c>
      <c r="J43" s="3">
        <f>J44+J45</f>
        <v>28968634593</v>
      </c>
    </row>
    <row r="44" spans="1:10" ht="19.5" customHeight="1">
      <c r="A44" s="2" t="s">
        <v>45</v>
      </c>
      <c r="B44" s="9" t="s">
        <v>145</v>
      </c>
      <c r="C44" s="47"/>
      <c r="D44" s="3">
        <f>40180861358+53771092+433339850+279441083</f>
        <v>40947413383</v>
      </c>
      <c r="E44" s="3">
        <v>40082219601</v>
      </c>
      <c r="F44" s="2" t="s">
        <v>45</v>
      </c>
      <c r="G44" s="9" t="s">
        <v>145</v>
      </c>
      <c r="H44" s="47"/>
      <c r="I44" s="3"/>
      <c r="J44" s="3">
        <v>40082219601</v>
      </c>
    </row>
    <row r="45" spans="1:10" ht="19.5" customHeight="1">
      <c r="A45" s="2" t="s">
        <v>46</v>
      </c>
      <c r="B45" s="9" t="s">
        <v>146</v>
      </c>
      <c r="C45" s="47"/>
      <c r="D45" s="3">
        <f>-11850714362-27996381-125788609-96556787</f>
        <v>-12101056139</v>
      </c>
      <c r="E45" s="3">
        <v>-11113585008</v>
      </c>
      <c r="F45" s="2" t="s">
        <v>46</v>
      </c>
      <c r="G45" s="9" t="s">
        <v>146</v>
      </c>
      <c r="H45" s="47"/>
      <c r="I45" s="3"/>
      <c r="J45" s="3">
        <v>-11113585008</v>
      </c>
    </row>
    <row r="46" spans="1:10" ht="19.5" customHeight="1">
      <c r="A46" s="2" t="s">
        <v>47</v>
      </c>
      <c r="B46" s="9" t="s">
        <v>147</v>
      </c>
      <c r="C46" s="47" t="s">
        <v>212</v>
      </c>
      <c r="D46" s="3">
        <f>D47+D48</f>
        <v>0</v>
      </c>
      <c r="E46" s="3">
        <f>E47+E48</f>
        <v>0</v>
      </c>
      <c r="F46" s="2" t="s">
        <v>47</v>
      </c>
      <c r="G46" s="9" t="s">
        <v>147</v>
      </c>
      <c r="H46" s="47" t="s">
        <v>212</v>
      </c>
      <c r="I46" s="3">
        <f>I47+I48</f>
        <v>0</v>
      </c>
      <c r="J46" s="3">
        <f>J47+J48</f>
        <v>0</v>
      </c>
    </row>
    <row r="47" spans="1:10" ht="19.5" customHeight="1">
      <c r="A47" s="2" t="s">
        <v>45</v>
      </c>
      <c r="B47" s="9" t="s">
        <v>148</v>
      </c>
      <c r="C47" s="47"/>
      <c r="D47" s="3"/>
      <c r="E47" s="3"/>
      <c r="F47" s="2" t="s">
        <v>45</v>
      </c>
      <c r="G47" s="9" t="s">
        <v>148</v>
      </c>
      <c r="H47" s="47"/>
      <c r="I47" s="3"/>
      <c r="J47" s="3"/>
    </row>
    <row r="48" spans="1:10" ht="19.5" customHeight="1">
      <c r="A48" s="2" t="s">
        <v>46</v>
      </c>
      <c r="B48" s="9" t="s">
        <v>149</v>
      </c>
      <c r="C48" s="47"/>
      <c r="D48" s="3"/>
      <c r="E48" s="3"/>
      <c r="F48" s="2" t="s">
        <v>46</v>
      </c>
      <c r="G48" s="9" t="s">
        <v>149</v>
      </c>
      <c r="H48" s="47"/>
      <c r="I48" s="3"/>
      <c r="J48" s="3"/>
    </row>
    <row r="49" spans="1:10" ht="19.5" customHeight="1">
      <c r="A49" s="2" t="s">
        <v>48</v>
      </c>
      <c r="B49" s="9" t="s">
        <v>150</v>
      </c>
      <c r="C49" s="47" t="s">
        <v>214</v>
      </c>
      <c r="D49" s="3">
        <f>D50+D51</f>
        <v>514734152</v>
      </c>
      <c r="E49" s="3">
        <f>E50+E51</f>
        <v>263727902</v>
      </c>
      <c r="F49" s="2" t="s">
        <v>48</v>
      </c>
      <c r="G49" s="9" t="s">
        <v>150</v>
      </c>
      <c r="H49" s="47" t="s">
        <v>214</v>
      </c>
      <c r="I49" s="3">
        <f>I50+I51</f>
        <v>0</v>
      </c>
      <c r="J49" s="3">
        <f>J50+J51</f>
        <v>263727902</v>
      </c>
    </row>
    <row r="50" spans="1:10" ht="19.5" customHeight="1">
      <c r="A50" s="2" t="s">
        <v>45</v>
      </c>
      <c r="B50" s="9" t="s">
        <v>151</v>
      </c>
      <c r="C50" s="47"/>
      <c r="D50" s="3">
        <v>652892428</v>
      </c>
      <c r="E50" s="3">
        <v>400892428</v>
      </c>
      <c r="F50" s="2" t="s">
        <v>45</v>
      </c>
      <c r="G50" s="9" t="s">
        <v>151</v>
      </c>
      <c r="H50" s="47"/>
      <c r="I50" s="3"/>
      <c r="J50" s="3">
        <v>400892428</v>
      </c>
    </row>
    <row r="51" spans="1:10" ht="19.5" customHeight="1">
      <c r="A51" s="2" t="s">
        <v>46</v>
      </c>
      <c r="B51" s="9" t="s">
        <v>152</v>
      </c>
      <c r="C51" s="47"/>
      <c r="D51" s="3">
        <v>-138158276</v>
      </c>
      <c r="E51" s="3">
        <v>-137164526</v>
      </c>
      <c r="F51" s="2" t="s">
        <v>46</v>
      </c>
      <c r="G51" s="9" t="s">
        <v>152</v>
      </c>
      <c r="H51" s="47"/>
      <c r="I51" s="3"/>
      <c r="J51" s="3">
        <v>-137164526</v>
      </c>
    </row>
    <row r="52" spans="1:10" ht="19.5" customHeight="1">
      <c r="A52" s="2" t="s">
        <v>49</v>
      </c>
      <c r="B52" s="9" t="s">
        <v>153</v>
      </c>
      <c r="C52" s="47" t="s">
        <v>213</v>
      </c>
      <c r="D52" s="3">
        <v>296471620</v>
      </c>
      <c r="E52" s="3">
        <v>120712520</v>
      </c>
      <c r="F52" s="2" t="s">
        <v>49</v>
      </c>
      <c r="G52" s="9" t="s">
        <v>153</v>
      </c>
      <c r="H52" s="47" t="s">
        <v>213</v>
      </c>
      <c r="I52" s="3"/>
      <c r="J52" s="3">
        <v>120712520</v>
      </c>
    </row>
    <row r="53" spans="1:10" ht="19.5" customHeight="1">
      <c r="A53" s="20" t="s">
        <v>50</v>
      </c>
      <c r="B53" s="21" t="s">
        <v>154</v>
      </c>
      <c r="C53" s="49" t="s">
        <v>215</v>
      </c>
      <c r="D53" s="3">
        <f>D54+D55</f>
        <v>0</v>
      </c>
      <c r="E53" s="3">
        <f>E54+E55</f>
        <v>0</v>
      </c>
      <c r="F53" s="20" t="s">
        <v>50</v>
      </c>
      <c r="G53" s="21" t="s">
        <v>154</v>
      </c>
      <c r="H53" s="49" t="s">
        <v>215</v>
      </c>
      <c r="I53" s="3">
        <f>I54+I55</f>
        <v>0</v>
      </c>
      <c r="J53" s="3">
        <f>J54+J55</f>
        <v>0</v>
      </c>
    </row>
    <row r="54" spans="1:10" ht="19.5" customHeight="1">
      <c r="A54" s="2" t="s">
        <v>45</v>
      </c>
      <c r="B54" s="9" t="s">
        <v>155</v>
      </c>
      <c r="C54" s="47"/>
      <c r="D54" s="3"/>
      <c r="E54" s="3"/>
      <c r="F54" s="2" t="s">
        <v>45</v>
      </c>
      <c r="G54" s="9" t="s">
        <v>155</v>
      </c>
      <c r="H54" s="47"/>
      <c r="I54" s="3"/>
      <c r="J54" s="3"/>
    </row>
    <row r="55" spans="1:10" ht="19.5" customHeight="1">
      <c r="A55" s="2" t="s">
        <v>46</v>
      </c>
      <c r="B55" s="9" t="s">
        <v>156</v>
      </c>
      <c r="C55" s="47"/>
      <c r="D55" s="3"/>
      <c r="E55" s="3"/>
      <c r="F55" s="2" t="s">
        <v>46</v>
      </c>
      <c r="G55" s="9" t="s">
        <v>156</v>
      </c>
      <c r="H55" s="47"/>
      <c r="I55" s="3"/>
      <c r="J55" s="3"/>
    </row>
    <row r="56" spans="1:10" ht="19.5" customHeight="1">
      <c r="A56" s="20" t="s">
        <v>51</v>
      </c>
      <c r="B56" s="21" t="s">
        <v>157</v>
      </c>
      <c r="C56" s="49"/>
      <c r="D56" s="22">
        <f>SUM(D57:D60)</f>
        <v>0</v>
      </c>
      <c r="E56" s="22">
        <f>SUM(E57:E60)</f>
        <v>0</v>
      </c>
      <c r="F56" s="20" t="s">
        <v>51</v>
      </c>
      <c r="G56" s="21" t="s">
        <v>157</v>
      </c>
      <c r="H56" s="49"/>
      <c r="I56" s="22">
        <f>SUM(I57:I60)</f>
        <v>0</v>
      </c>
      <c r="J56" s="22">
        <f>SUM(J57:J60)</f>
        <v>0</v>
      </c>
    </row>
    <row r="57" spans="1:10" ht="19.5" customHeight="1">
      <c r="A57" s="2" t="s">
        <v>52</v>
      </c>
      <c r="B57" s="9" t="s">
        <v>158</v>
      </c>
      <c r="C57" s="47"/>
      <c r="D57" s="3"/>
      <c r="E57" s="3"/>
      <c r="F57" s="2" t="s">
        <v>52</v>
      </c>
      <c r="G57" s="9" t="s">
        <v>158</v>
      </c>
      <c r="H57" s="47"/>
      <c r="I57" s="3"/>
      <c r="J57" s="3"/>
    </row>
    <row r="58" spans="1:10" ht="19.5" customHeight="1">
      <c r="A58" s="2" t="s">
        <v>53</v>
      </c>
      <c r="B58" s="9" t="s">
        <v>159</v>
      </c>
      <c r="C58" s="47"/>
      <c r="D58" s="3"/>
      <c r="E58" s="3"/>
      <c r="F58" s="2" t="s">
        <v>53</v>
      </c>
      <c r="G58" s="9" t="s">
        <v>159</v>
      </c>
      <c r="H58" s="47"/>
      <c r="I58" s="3"/>
      <c r="J58" s="3"/>
    </row>
    <row r="59" spans="1:10" ht="19.5" customHeight="1">
      <c r="A59" s="2" t="s">
        <v>54</v>
      </c>
      <c r="B59" s="9" t="s">
        <v>160</v>
      </c>
      <c r="C59" s="47" t="s">
        <v>216</v>
      </c>
      <c r="D59" s="3"/>
      <c r="E59" s="3"/>
      <c r="F59" s="2" t="s">
        <v>54</v>
      </c>
      <c r="G59" s="9" t="s">
        <v>160</v>
      </c>
      <c r="H59" s="47" t="s">
        <v>216</v>
      </c>
      <c r="I59" s="3"/>
      <c r="J59" s="3"/>
    </row>
    <row r="60" spans="1:10" ht="19.5" customHeight="1">
      <c r="A60" s="2" t="s">
        <v>55</v>
      </c>
      <c r="B60" s="9" t="s">
        <v>161</v>
      </c>
      <c r="C60" s="47"/>
      <c r="D60" s="3"/>
      <c r="E60" s="3"/>
      <c r="F60" s="2" t="s">
        <v>55</v>
      </c>
      <c r="G60" s="9" t="s">
        <v>161</v>
      </c>
      <c r="H60" s="47"/>
      <c r="I60" s="3"/>
      <c r="J60" s="3"/>
    </row>
    <row r="61" spans="1:10" ht="19.5" customHeight="1">
      <c r="A61" s="20" t="s">
        <v>56</v>
      </c>
      <c r="B61" s="21" t="s">
        <v>162</v>
      </c>
      <c r="C61" s="49"/>
      <c r="D61" s="22">
        <f>SUM(D62:D64)</f>
        <v>289432005</v>
      </c>
      <c r="E61" s="22">
        <f>SUM(E62:E64)</f>
        <v>272873690</v>
      </c>
      <c r="F61" s="20" t="s">
        <v>56</v>
      </c>
      <c r="G61" s="21" t="s">
        <v>162</v>
      </c>
      <c r="H61" s="49"/>
      <c r="I61" s="22">
        <f>SUM(I62:I64)</f>
        <v>0</v>
      </c>
      <c r="J61" s="22">
        <f>SUM(J62:J64)</f>
        <v>272873690</v>
      </c>
    </row>
    <row r="62" spans="1:10" ht="19.5" customHeight="1">
      <c r="A62" s="2" t="s">
        <v>57</v>
      </c>
      <c r="B62" s="9" t="s">
        <v>163</v>
      </c>
      <c r="C62" s="47" t="s">
        <v>217</v>
      </c>
      <c r="D62" s="3">
        <f>158694282+2989085+70616880+57131758</f>
        <v>289432005</v>
      </c>
      <c r="E62" s="3">
        <v>272873690</v>
      </c>
      <c r="F62" s="2" t="s">
        <v>57</v>
      </c>
      <c r="G62" s="9" t="s">
        <v>163</v>
      </c>
      <c r="H62" s="47" t="s">
        <v>217</v>
      </c>
      <c r="I62" s="3"/>
      <c r="J62" s="3">
        <v>272873690</v>
      </c>
    </row>
    <row r="63" spans="1:10" ht="19.5" customHeight="1">
      <c r="A63" s="2" t="s">
        <v>58</v>
      </c>
      <c r="B63" s="9" t="s">
        <v>164</v>
      </c>
      <c r="C63" s="47"/>
      <c r="D63" s="3"/>
      <c r="E63" s="3"/>
      <c r="F63" s="2" t="s">
        <v>58</v>
      </c>
      <c r="G63" s="9" t="s">
        <v>164</v>
      </c>
      <c r="H63" s="47"/>
      <c r="I63" s="3"/>
      <c r="J63" s="3"/>
    </row>
    <row r="64" spans="1:10" ht="19.5" customHeight="1">
      <c r="A64" s="2" t="s">
        <v>59</v>
      </c>
      <c r="B64" s="9" t="s">
        <v>165</v>
      </c>
      <c r="C64" s="47"/>
      <c r="D64" s="3"/>
      <c r="E64" s="3"/>
      <c r="F64" s="2" t="s">
        <v>59</v>
      </c>
      <c r="G64" s="9" t="s">
        <v>165</v>
      </c>
      <c r="H64" s="47"/>
      <c r="I64" s="3"/>
      <c r="J64" s="3"/>
    </row>
    <row r="65" spans="1:10" ht="17.25">
      <c r="A65" s="26" t="s">
        <v>60</v>
      </c>
      <c r="B65" s="27" t="s">
        <v>166</v>
      </c>
      <c r="C65" s="50"/>
      <c r="D65" s="28">
        <f>D35+D13</f>
        <v>73432503901</v>
      </c>
      <c r="E65" s="28">
        <f>E35+E13</f>
        <v>74128993989</v>
      </c>
      <c r="F65" s="26" t="s">
        <v>60</v>
      </c>
      <c r="G65" s="27" t="s">
        <v>166</v>
      </c>
      <c r="H65" s="50"/>
      <c r="I65" s="28">
        <f>I35+I13</f>
        <v>0</v>
      </c>
      <c r="J65" s="28">
        <f>J35+J13</f>
        <v>74128993989</v>
      </c>
    </row>
    <row r="66" spans="1:10" ht="15">
      <c r="A66" s="16"/>
      <c r="B66" s="15"/>
      <c r="C66" s="15"/>
      <c r="D66" s="17"/>
      <c r="E66" s="17"/>
      <c r="F66" s="16"/>
      <c r="G66" s="15"/>
      <c r="H66" s="15"/>
      <c r="I66" s="17"/>
      <c r="J66" s="17"/>
    </row>
    <row r="67" spans="1:10" ht="30">
      <c r="A67" s="29" t="s">
        <v>61</v>
      </c>
      <c r="B67" s="14" t="s">
        <v>8</v>
      </c>
      <c r="C67" s="14" t="s">
        <v>9</v>
      </c>
      <c r="D67" s="13" t="s">
        <v>10</v>
      </c>
      <c r="E67" s="13" t="s">
        <v>11</v>
      </c>
      <c r="F67" s="29" t="s">
        <v>61</v>
      </c>
      <c r="G67" s="14" t="s">
        <v>8</v>
      </c>
      <c r="H67" s="14" t="s">
        <v>9</v>
      </c>
      <c r="I67" s="13" t="s">
        <v>10</v>
      </c>
      <c r="J67" s="13" t="s">
        <v>11</v>
      </c>
    </row>
    <row r="68" spans="1:10" ht="19.5" customHeight="1">
      <c r="A68" s="18">
        <v>1</v>
      </c>
      <c r="B68" s="15" t="s">
        <v>14</v>
      </c>
      <c r="C68" s="15" t="s">
        <v>15</v>
      </c>
      <c r="D68" s="15">
        <v>4</v>
      </c>
      <c r="E68" s="15">
        <v>5</v>
      </c>
      <c r="F68" s="18">
        <v>1</v>
      </c>
      <c r="G68" s="15" t="s">
        <v>14</v>
      </c>
      <c r="H68" s="15" t="s">
        <v>15</v>
      </c>
      <c r="I68" s="15">
        <v>4</v>
      </c>
      <c r="J68" s="15">
        <v>5</v>
      </c>
    </row>
    <row r="69" spans="1:10" ht="19.5" customHeight="1">
      <c r="A69" s="30" t="s">
        <v>99</v>
      </c>
      <c r="B69" s="45" t="s">
        <v>167</v>
      </c>
      <c r="C69" s="46"/>
      <c r="D69" s="25">
        <f>D70+D81</f>
        <v>51306205499</v>
      </c>
      <c r="E69" s="25">
        <f>E70+E81</f>
        <v>47990631831</v>
      </c>
      <c r="F69" s="30" t="s">
        <v>99</v>
      </c>
      <c r="G69" s="45" t="s">
        <v>167</v>
      </c>
      <c r="H69" s="46"/>
      <c r="I69" s="25">
        <f>I70+I81</f>
        <v>0</v>
      </c>
      <c r="J69" s="25">
        <f>J70+J81</f>
        <v>47990631831</v>
      </c>
    </row>
    <row r="70" spans="1:10" ht="19.5" customHeight="1">
      <c r="A70" s="20" t="s">
        <v>62</v>
      </c>
      <c r="B70" s="21" t="s">
        <v>226</v>
      </c>
      <c r="C70" s="48"/>
      <c r="D70" s="22">
        <f>SUM(D71:D80)</f>
        <v>35978517948</v>
      </c>
      <c r="E70" s="22">
        <f>SUM(E71:E80)</f>
        <v>31591389437</v>
      </c>
      <c r="F70" s="20" t="s">
        <v>62</v>
      </c>
      <c r="G70" s="21" t="s">
        <v>226</v>
      </c>
      <c r="H70" s="48"/>
      <c r="I70" s="22">
        <f>SUM(I71:I80)</f>
        <v>0</v>
      </c>
      <c r="J70" s="22">
        <f>SUM(J71:J80)</f>
        <v>31591389437</v>
      </c>
    </row>
    <row r="71" spans="1:10" ht="19.5" customHeight="1">
      <c r="A71" s="2" t="s">
        <v>63</v>
      </c>
      <c r="B71" s="9" t="s">
        <v>168</v>
      </c>
      <c r="C71" s="47" t="s">
        <v>218</v>
      </c>
      <c r="D71" s="3">
        <f>29191435198</f>
        <v>29191435198</v>
      </c>
      <c r="E71" s="3">
        <v>14098845956</v>
      </c>
      <c r="F71" s="2" t="s">
        <v>63</v>
      </c>
      <c r="G71" s="9" t="s">
        <v>168</v>
      </c>
      <c r="H71" s="47" t="s">
        <v>218</v>
      </c>
      <c r="I71" s="3"/>
      <c r="J71" s="3">
        <v>14098845956</v>
      </c>
    </row>
    <row r="72" spans="1:10" ht="19.5" customHeight="1">
      <c r="A72" s="2" t="s">
        <v>64</v>
      </c>
      <c r="B72" s="9" t="s">
        <v>169</v>
      </c>
      <c r="C72" s="47"/>
      <c r="D72" s="3">
        <f>988958154+459004397</f>
        <v>1447962551</v>
      </c>
      <c r="E72" s="3">
        <v>6522729349</v>
      </c>
      <c r="F72" s="2" t="s">
        <v>64</v>
      </c>
      <c r="G72" s="9" t="s">
        <v>169</v>
      </c>
      <c r="H72" s="47"/>
      <c r="I72" s="3"/>
      <c r="J72" s="3">
        <v>6522729349</v>
      </c>
    </row>
    <row r="73" spans="1:10" ht="19.5" customHeight="1">
      <c r="A73" s="2" t="s">
        <v>65</v>
      </c>
      <c r="B73" s="9" t="s">
        <v>170</v>
      </c>
      <c r="C73" s="47"/>
      <c r="D73" s="3">
        <f>1030567+225975000</f>
        <v>227005567</v>
      </c>
      <c r="E73" s="3">
        <v>909597452</v>
      </c>
      <c r="F73" s="2" t="s">
        <v>65</v>
      </c>
      <c r="G73" s="9" t="s">
        <v>170</v>
      </c>
      <c r="H73" s="47"/>
      <c r="I73" s="3"/>
      <c r="J73" s="3">
        <v>909597452</v>
      </c>
    </row>
    <row r="74" spans="1:10" ht="19.5" customHeight="1">
      <c r="A74" s="2" t="s">
        <v>66</v>
      </c>
      <c r="B74" s="9" t="s">
        <v>171</v>
      </c>
      <c r="C74" s="47" t="s">
        <v>219</v>
      </c>
      <c r="D74" s="3">
        <f>1069173798</f>
        <v>1069173798</v>
      </c>
      <c r="E74" s="3">
        <v>4371410962</v>
      </c>
      <c r="F74" s="2" t="s">
        <v>66</v>
      </c>
      <c r="G74" s="9" t="s">
        <v>171</v>
      </c>
      <c r="H74" s="47" t="s">
        <v>219</v>
      </c>
      <c r="I74" s="3"/>
      <c r="J74" s="3">
        <v>4371410962</v>
      </c>
    </row>
    <row r="75" spans="1:10" ht="19.5" customHeight="1">
      <c r="A75" s="2" t="s">
        <v>67</v>
      </c>
      <c r="B75" s="9" t="s">
        <v>172</v>
      </c>
      <c r="C75" s="47"/>
      <c r="D75" s="3">
        <f>1040165705+3124109+30381757</f>
        <v>1073671571</v>
      </c>
      <c r="E75" s="3">
        <v>2638605243</v>
      </c>
      <c r="F75" s="2" t="s">
        <v>67</v>
      </c>
      <c r="G75" s="9" t="s">
        <v>172</v>
      </c>
      <c r="H75" s="47"/>
      <c r="I75" s="3"/>
      <c r="J75" s="3">
        <v>2638605243</v>
      </c>
    </row>
    <row r="76" spans="1:10" ht="19.5" customHeight="1">
      <c r="A76" s="2" t="s">
        <v>68</v>
      </c>
      <c r="B76" s="9" t="s">
        <v>173</v>
      </c>
      <c r="C76" s="47" t="s">
        <v>220</v>
      </c>
      <c r="D76" s="3">
        <f>7151274+3487476</f>
        <v>10638750</v>
      </c>
      <c r="E76" s="3">
        <v>181375672</v>
      </c>
      <c r="F76" s="2" t="s">
        <v>68</v>
      </c>
      <c r="G76" s="9" t="s">
        <v>173</v>
      </c>
      <c r="H76" s="47" t="s">
        <v>220</v>
      </c>
      <c r="I76" s="3"/>
      <c r="J76" s="3">
        <v>181375672</v>
      </c>
    </row>
    <row r="77" spans="1:10" ht="19.5" customHeight="1">
      <c r="A77" s="2" t="s">
        <v>69</v>
      </c>
      <c r="B77" s="9" t="s">
        <v>174</v>
      </c>
      <c r="C77" s="47"/>
      <c r="D77" s="3">
        <f>227539583+34831880+1076660973</f>
        <v>1339032436</v>
      </c>
      <c r="E77" s="3">
        <v>1005483426</v>
      </c>
      <c r="F77" s="2" t="s">
        <v>69</v>
      </c>
      <c r="G77" s="9" t="s">
        <v>174</v>
      </c>
      <c r="H77" s="47"/>
      <c r="I77" s="3"/>
      <c r="J77" s="3">
        <v>1005483426</v>
      </c>
    </row>
    <row r="78" spans="1:10" ht="19.5" customHeight="1">
      <c r="A78" s="2" t="s">
        <v>70</v>
      </c>
      <c r="B78" s="9" t="s">
        <v>175</v>
      </c>
      <c r="C78" s="47"/>
      <c r="D78" s="3"/>
      <c r="E78" s="3">
        <v>0</v>
      </c>
      <c r="F78" s="2" t="s">
        <v>70</v>
      </c>
      <c r="G78" s="9" t="s">
        <v>175</v>
      </c>
      <c r="H78" s="47"/>
      <c r="I78" s="3"/>
      <c r="J78" s="3">
        <v>0</v>
      </c>
    </row>
    <row r="79" spans="1:10" ht="19.5" customHeight="1">
      <c r="A79" s="2" t="s">
        <v>71</v>
      </c>
      <c r="B79" s="9" t="s">
        <v>176</v>
      </c>
      <c r="C79" s="47" t="s">
        <v>221</v>
      </c>
      <c r="D79" s="3">
        <v>1619598077</v>
      </c>
      <c r="E79" s="3">
        <v>1863341377</v>
      </c>
      <c r="F79" s="2" t="s">
        <v>71</v>
      </c>
      <c r="G79" s="9" t="s">
        <v>176</v>
      </c>
      <c r="H79" s="47" t="s">
        <v>221</v>
      </c>
      <c r="I79" s="3"/>
      <c r="J79" s="3">
        <v>1863341377</v>
      </c>
    </row>
    <row r="80" spans="1:10" ht="19.5" customHeight="1">
      <c r="A80" s="2" t="s">
        <v>72</v>
      </c>
      <c r="B80" s="9" t="s">
        <v>177</v>
      </c>
      <c r="C80" s="47"/>
      <c r="D80" s="3">
        <v>0</v>
      </c>
      <c r="E80" s="3"/>
      <c r="F80" s="2" t="s">
        <v>72</v>
      </c>
      <c r="G80" s="9" t="s">
        <v>177</v>
      </c>
      <c r="H80" s="47"/>
      <c r="I80" s="3"/>
      <c r="J80" s="3"/>
    </row>
    <row r="81" spans="1:10" ht="19.5" customHeight="1">
      <c r="A81" s="20" t="s">
        <v>73</v>
      </c>
      <c r="B81" s="21" t="s">
        <v>178</v>
      </c>
      <c r="C81" s="47"/>
      <c r="D81" s="22">
        <f>SUM(D82:D88)</f>
        <v>15327687551</v>
      </c>
      <c r="E81" s="22">
        <f>SUM(E82:E88)</f>
        <v>16399242394</v>
      </c>
      <c r="F81" s="20" t="s">
        <v>73</v>
      </c>
      <c r="G81" s="21" t="s">
        <v>178</v>
      </c>
      <c r="H81" s="47"/>
      <c r="I81" s="22">
        <f>SUM(I82:I88)</f>
        <v>0</v>
      </c>
      <c r="J81" s="22">
        <f>SUM(J82:J88)</f>
        <v>16399242394</v>
      </c>
    </row>
    <row r="82" spans="1:10" ht="19.5" customHeight="1">
      <c r="A82" s="2" t="s">
        <v>74</v>
      </c>
      <c r="B82" s="9" t="s">
        <v>179</v>
      </c>
      <c r="C82" s="47"/>
      <c r="D82" s="3"/>
      <c r="E82" s="3"/>
      <c r="F82" s="2" t="s">
        <v>74</v>
      </c>
      <c r="G82" s="9" t="s">
        <v>179</v>
      </c>
      <c r="H82" s="47"/>
      <c r="I82" s="3"/>
      <c r="J82" s="3"/>
    </row>
    <row r="83" spans="1:10" ht="19.5" customHeight="1">
      <c r="A83" s="2" t="s">
        <v>75</v>
      </c>
      <c r="B83" s="9" t="s">
        <v>180</v>
      </c>
      <c r="C83" s="47" t="s">
        <v>222</v>
      </c>
      <c r="D83" s="3">
        <f>153195504+536043963+462581791</f>
        <v>1151821258</v>
      </c>
      <c r="E83" s="3">
        <v>1151821258</v>
      </c>
      <c r="F83" s="2" t="s">
        <v>75</v>
      </c>
      <c r="G83" s="9" t="s">
        <v>180</v>
      </c>
      <c r="H83" s="47" t="s">
        <v>222</v>
      </c>
      <c r="I83" s="3"/>
      <c r="J83" s="3">
        <v>1151821258</v>
      </c>
    </row>
    <row r="84" spans="1:10" ht="19.5" customHeight="1">
      <c r="A84" s="2" t="s">
        <v>76</v>
      </c>
      <c r="B84" s="9" t="s">
        <v>181</v>
      </c>
      <c r="C84" s="47"/>
      <c r="D84" s="3">
        <f>20000000+145796427</f>
        <v>165796427</v>
      </c>
      <c r="E84" s="3">
        <v>28200000</v>
      </c>
      <c r="F84" s="2" t="s">
        <v>76</v>
      </c>
      <c r="G84" s="9" t="s">
        <v>181</v>
      </c>
      <c r="H84" s="47"/>
      <c r="I84" s="3"/>
      <c r="J84" s="3">
        <v>28200000</v>
      </c>
    </row>
    <row r="85" spans="1:10" ht="19.5" customHeight="1">
      <c r="A85" s="2" t="s">
        <v>77</v>
      </c>
      <c r="B85" s="9" t="s">
        <v>182</v>
      </c>
      <c r="C85" s="47" t="s">
        <v>223</v>
      </c>
      <c r="D85" s="3">
        <f>13896427349</f>
        <v>13896427349</v>
      </c>
      <c r="E85" s="3">
        <v>15219221136</v>
      </c>
      <c r="F85" s="2" t="s">
        <v>77</v>
      </c>
      <c r="G85" s="9" t="s">
        <v>182</v>
      </c>
      <c r="H85" s="47" t="s">
        <v>223</v>
      </c>
      <c r="I85" s="3"/>
      <c r="J85" s="3">
        <v>15219221136</v>
      </c>
    </row>
    <row r="86" spans="1:10" ht="19.5" customHeight="1">
      <c r="A86" s="2" t="s">
        <v>78</v>
      </c>
      <c r="B86" s="9" t="s">
        <v>183</v>
      </c>
      <c r="C86" s="47" t="s">
        <v>217</v>
      </c>
      <c r="D86" s="3"/>
      <c r="E86" s="3"/>
      <c r="F86" s="2" t="s">
        <v>78</v>
      </c>
      <c r="G86" s="9" t="s">
        <v>183</v>
      </c>
      <c r="H86" s="47" t="s">
        <v>217</v>
      </c>
      <c r="I86" s="3"/>
      <c r="J86" s="3"/>
    </row>
    <row r="87" spans="1:10" ht="19.5" customHeight="1">
      <c r="A87" s="2" t="s">
        <v>79</v>
      </c>
      <c r="B87" s="9" t="s">
        <v>184</v>
      </c>
      <c r="C87" s="47"/>
      <c r="D87" s="3">
        <f>113394636+247881</f>
        <v>113642517</v>
      </c>
      <c r="E87" s="3"/>
      <c r="F87" s="2" t="s">
        <v>79</v>
      </c>
      <c r="G87" s="9" t="s">
        <v>184</v>
      </c>
      <c r="H87" s="47"/>
      <c r="I87" s="3"/>
      <c r="J87" s="3"/>
    </row>
    <row r="88" spans="1:10" ht="19.5" customHeight="1">
      <c r="A88" s="2" t="s">
        <v>80</v>
      </c>
      <c r="B88" s="9" t="s">
        <v>185</v>
      </c>
      <c r="C88" s="47"/>
      <c r="D88" s="3"/>
      <c r="E88" s="3"/>
      <c r="F88" s="2" t="s">
        <v>80</v>
      </c>
      <c r="G88" s="9" t="s">
        <v>185</v>
      </c>
      <c r="H88" s="47"/>
      <c r="I88" s="3"/>
      <c r="J88" s="3"/>
    </row>
    <row r="89" spans="1:10" ht="19.5" customHeight="1">
      <c r="A89" s="30" t="s">
        <v>81</v>
      </c>
      <c r="B89" s="24" t="s">
        <v>186</v>
      </c>
      <c r="C89" s="47"/>
      <c r="D89" s="25">
        <f>D90+D102</f>
        <v>22126298402</v>
      </c>
      <c r="E89" s="25">
        <f>E90+E102</f>
        <v>26138362158</v>
      </c>
      <c r="F89" s="30" t="s">
        <v>81</v>
      </c>
      <c r="G89" s="24" t="s">
        <v>186</v>
      </c>
      <c r="H89" s="47"/>
      <c r="I89" s="25">
        <f>I90+I102</f>
        <v>0</v>
      </c>
      <c r="J89" s="25">
        <f>J90+J102</f>
        <v>26138362158</v>
      </c>
    </row>
    <row r="90" spans="1:10" ht="19.5" customHeight="1">
      <c r="A90" s="31" t="s">
        <v>100</v>
      </c>
      <c r="B90" s="21" t="s">
        <v>187</v>
      </c>
      <c r="C90" s="49" t="s">
        <v>224</v>
      </c>
      <c r="D90" s="32">
        <f>SUM(D91:D101)</f>
        <v>22113100431</v>
      </c>
      <c r="E90" s="32">
        <f>SUM(E91:E101)</f>
        <v>25866724233</v>
      </c>
      <c r="F90" s="31" t="s">
        <v>100</v>
      </c>
      <c r="G90" s="21" t="s">
        <v>187</v>
      </c>
      <c r="H90" s="49" t="s">
        <v>224</v>
      </c>
      <c r="I90" s="32">
        <f>SUM(I91:I101)</f>
        <v>0</v>
      </c>
      <c r="J90" s="32">
        <f>SUM(J91:J101)</f>
        <v>25866724233</v>
      </c>
    </row>
    <row r="91" spans="1:10" ht="19.5" customHeight="1">
      <c r="A91" s="11" t="s">
        <v>82</v>
      </c>
      <c r="B91" s="9" t="s">
        <v>188</v>
      </c>
      <c r="C91" s="47"/>
      <c r="D91" s="12">
        <v>18000000000</v>
      </c>
      <c r="E91" s="12">
        <v>18000000000</v>
      </c>
      <c r="F91" s="11" t="s">
        <v>82</v>
      </c>
      <c r="G91" s="9" t="s">
        <v>188</v>
      </c>
      <c r="H91" s="47"/>
      <c r="I91" s="12"/>
      <c r="J91" s="12">
        <v>18000000000</v>
      </c>
    </row>
    <row r="92" spans="1:10" ht="19.5" customHeight="1">
      <c r="A92" s="2" t="s">
        <v>83</v>
      </c>
      <c r="B92" s="9" t="s">
        <v>189</v>
      </c>
      <c r="C92" s="47"/>
      <c r="D92" s="3"/>
      <c r="E92" s="3">
        <v>0</v>
      </c>
      <c r="F92" s="2" t="s">
        <v>83</v>
      </c>
      <c r="G92" s="9" t="s">
        <v>189</v>
      </c>
      <c r="H92" s="47"/>
      <c r="I92" s="3"/>
      <c r="J92" s="3">
        <v>0</v>
      </c>
    </row>
    <row r="93" spans="1:10" ht="19.5" customHeight="1">
      <c r="A93" s="2" t="s">
        <v>84</v>
      </c>
      <c r="B93" s="9" t="s">
        <v>190</v>
      </c>
      <c r="C93" s="47"/>
      <c r="D93" s="3"/>
      <c r="E93" s="3"/>
      <c r="F93" s="2" t="s">
        <v>84</v>
      </c>
      <c r="G93" s="9" t="s">
        <v>190</v>
      </c>
      <c r="H93" s="47"/>
      <c r="I93" s="3"/>
      <c r="J93" s="3"/>
    </row>
    <row r="94" spans="1:10" ht="19.5" customHeight="1">
      <c r="A94" s="2" t="s">
        <v>85</v>
      </c>
      <c r="B94" s="9" t="s">
        <v>191</v>
      </c>
      <c r="C94" s="47"/>
      <c r="D94" s="3">
        <v>-11800000</v>
      </c>
      <c r="E94" s="3">
        <v>-11800000</v>
      </c>
      <c r="F94" s="2" t="s">
        <v>85</v>
      </c>
      <c r="G94" s="9" t="s">
        <v>191</v>
      </c>
      <c r="H94" s="47"/>
      <c r="I94" s="3"/>
      <c r="J94" s="3">
        <v>-11800000</v>
      </c>
    </row>
    <row r="95" spans="1:10" ht="19.5" customHeight="1">
      <c r="A95" s="2" t="s">
        <v>86</v>
      </c>
      <c r="B95" s="9" t="s">
        <v>192</v>
      </c>
      <c r="C95" s="47"/>
      <c r="D95" s="3"/>
      <c r="E95" s="3"/>
      <c r="F95" s="2" t="s">
        <v>86</v>
      </c>
      <c r="G95" s="9" t="s">
        <v>192</v>
      </c>
      <c r="H95" s="47"/>
      <c r="I95" s="3"/>
      <c r="J95" s="3"/>
    </row>
    <row r="96" spans="1:10" ht="19.5" customHeight="1">
      <c r="A96" s="2" t="s">
        <v>87</v>
      </c>
      <c r="B96" s="9" t="s">
        <v>193</v>
      </c>
      <c r="C96" s="47"/>
      <c r="D96" s="3"/>
      <c r="E96" s="3"/>
      <c r="F96" s="2" t="s">
        <v>87</v>
      </c>
      <c r="G96" s="9" t="s">
        <v>193</v>
      </c>
      <c r="H96" s="47"/>
      <c r="I96" s="3"/>
      <c r="J96" s="3"/>
    </row>
    <row r="97" spans="1:10" ht="19.5" customHeight="1">
      <c r="A97" s="2" t="s">
        <v>88</v>
      </c>
      <c r="B97" s="9" t="s">
        <v>194</v>
      </c>
      <c r="C97" s="47"/>
      <c r="D97" s="3">
        <v>2117506606</v>
      </c>
      <c r="E97" s="3">
        <v>2027955287</v>
      </c>
      <c r="F97" s="2" t="s">
        <v>88</v>
      </c>
      <c r="G97" s="9" t="s">
        <v>194</v>
      </c>
      <c r="H97" s="47"/>
      <c r="I97" s="3"/>
      <c r="J97" s="3">
        <v>2027955287</v>
      </c>
    </row>
    <row r="98" spans="1:10" ht="19.5" customHeight="1">
      <c r="A98" s="2" t="s">
        <v>89</v>
      </c>
      <c r="B98" s="9" t="s">
        <v>195</v>
      </c>
      <c r="C98" s="47"/>
      <c r="D98" s="3">
        <v>773149693</v>
      </c>
      <c r="E98" s="3">
        <v>751827950</v>
      </c>
      <c r="F98" s="2" t="s">
        <v>89</v>
      </c>
      <c r="G98" s="9" t="s">
        <v>195</v>
      </c>
      <c r="H98" s="47"/>
      <c r="I98" s="3"/>
      <c r="J98" s="3">
        <v>751827950</v>
      </c>
    </row>
    <row r="99" spans="1:10" ht="19.5" customHeight="1">
      <c r="A99" s="2" t="s">
        <v>90</v>
      </c>
      <c r="B99" s="9" t="s">
        <v>196</v>
      </c>
      <c r="C99" s="47"/>
      <c r="D99" s="3">
        <v>8528697</v>
      </c>
      <c r="E99" s="3"/>
      <c r="F99" s="2" t="s">
        <v>90</v>
      </c>
      <c r="G99" s="9" t="s">
        <v>196</v>
      </c>
      <c r="H99" s="47"/>
      <c r="I99" s="3"/>
      <c r="J99" s="3"/>
    </row>
    <row r="100" spans="1:10" ht="19.5" customHeight="1">
      <c r="A100" s="2" t="s">
        <v>91</v>
      </c>
      <c r="B100" s="9" t="s">
        <v>197</v>
      </c>
      <c r="C100" s="47"/>
      <c r="D100" s="3">
        <v>1225715435</v>
      </c>
      <c r="E100" s="3">
        <v>5098740996</v>
      </c>
      <c r="F100" s="2" t="s">
        <v>91</v>
      </c>
      <c r="G100" s="9" t="s">
        <v>197</v>
      </c>
      <c r="H100" s="47"/>
      <c r="I100" s="3"/>
      <c r="J100" s="3">
        <v>5098740996</v>
      </c>
    </row>
    <row r="101" spans="1:10" ht="19.5" customHeight="1">
      <c r="A101" s="2" t="s">
        <v>92</v>
      </c>
      <c r="B101" s="9" t="s">
        <v>198</v>
      </c>
      <c r="C101" s="47"/>
      <c r="D101" s="3"/>
      <c r="E101" s="3"/>
      <c r="F101" s="2" t="s">
        <v>92</v>
      </c>
      <c r="G101" s="9" t="s">
        <v>198</v>
      </c>
      <c r="H101" s="47"/>
      <c r="I101" s="3"/>
      <c r="J101" s="3"/>
    </row>
    <row r="102" spans="1:10" ht="19.5" customHeight="1">
      <c r="A102" s="20" t="s">
        <v>93</v>
      </c>
      <c r="B102" s="21" t="s">
        <v>199</v>
      </c>
      <c r="C102" s="49"/>
      <c r="D102" s="22">
        <f>SUM(D103:D105)</f>
        <v>13197971</v>
      </c>
      <c r="E102" s="22">
        <f>SUM(E103:E105)</f>
        <v>271637925</v>
      </c>
      <c r="F102" s="20" t="s">
        <v>93</v>
      </c>
      <c r="G102" s="21" t="s">
        <v>199</v>
      </c>
      <c r="H102" s="49"/>
      <c r="I102" s="22">
        <f>SUM(I103:I105)</f>
        <v>0</v>
      </c>
      <c r="J102" s="22">
        <f>SUM(J103:J105)</f>
        <v>271637925</v>
      </c>
    </row>
    <row r="103" spans="1:10" ht="19.5" customHeight="1">
      <c r="A103" s="2" t="s">
        <v>94</v>
      </c>
      <c r="B103" s="9" t="s">
        <v>200</v>
      </c>
      <c r="C103" s="47"/>
      <c r="D103" s="3">
        <f>7865602-713908+3679695+2366582</f>
        <v>13197971</v>
      </c>
      <c r="E103" s="3">
        <v>271637925</v>
      </c>
      <c r="F103" s="2" t="s">
        <v>94</v>
      </c>
      <c r="G103" s="9" t="s">
        <v>200</v>
      </c>
      <c r="H103" s="47"/>
      <c r="I103" s="3"/>
      <c r="J103" s="3">
        <v>271637925</v>
      </c>
    </row>
    <row r="104" spans="1:10" ht="19.5" customHeight="1">
      <c r="A104" s="2" t="s">
        <v>95</v>
      </c>
      <c r="B104" s="9" t="s">
        <v>201</v>
      </c>
      <c r="C104" s="47" t="s">
        <v>225</v>
      </c>
      <c r="D104" s="3"/>
      <c r="E104" s="3"/>
      <c r="F104" s="2" t="s">
        <v>95</v>
      </c>
      <c r="G104" s="9" t="s">
        <v>201</v>
      </c>
      <c r="H104" s="47" t="s">
        <v>225</v>
      </c>
      <c r="I104" s="3"/>
      <c r="J104" s="3"/>
    </row>
    <row r="105" spans="1:10" ht="19.5" customHeight="1">
      <c r="A105" s="2" t="s">
        <v>96</v>
      </c>
      <c r="B105" s="9" t="s">
        <v>202</v>
      </c>
      <c r="C105" s="47"/>
      <c r="D105" s="3"/>
      <c r="E105" s="3"/>
      <c r="F105" s="2" t="s">
        <v>96</v>
      </c>
      <c r="G105" s="9" t="s">
        <v>202</v>
      </c>
      <c r="H105" s="47"/>
      <c r="I105" s="3"/>
      <c r="J105" s="3"/>
    </row>
    <row r="106" spans="1:10" ht="19.5" customHeight="1">
      <c r="A106" s="33" t="s">
        <v>101</v>
      </c>
      <c r="B106" s="34" t="s">
        <v>203</v>
      </c>
      <c r="C106" s="50"/>
      <c r="D106" s="35">
        <f>D89+D69</f>
        <v>73432503901</v>
      </c>
      <c r="E106" s="35">
        <f>E89+E69</f>
        <v>74128993989</v>
      </c>
      <c r="F106" s="33" t="s">
        <v>101</v>
      </c>
      <c r="G106" s="34" t="s">
        <v>203</v>
      </c>
      <c r="H106" s="50"/>
      <c r="I106" s="35">
        <f>I89+I69</f>
        <v>0</v>
      </c>
      <c r="J106" s="35">
        <f>J89+J69</f>
        <v>74128993989</v>
      </c>
    </row>
    <row r="107" spans="2:10" ht="15">
      <c r="B107" s="10"/>
      <c r="C107" s="10"/>
      <c r="D107" s="7"/>
      <c r="E107" s="7"/>
      <c r="G107" s="10"/>
      <c r="H107" s="10"/>
      <c r="I107" s="7"/>
      <c r="J107" s="7"/>
    </row>
    <row r="108" spans="1:10" ht="17.25">
      <c r="A108" s="73" t="s">
        <v>103</v>
      </c>
      <c r="B108" s="73"/>
      <c r="C108" s="73"/>
      <c r="D108" s="73"/>
      <c r="E108" s="73"/>
      <c r="F108" s="73" t="s">
        <v>103</v>
      </c>
      <c r="G108" s="73"/>
      <c r="H108" s="73"/>
      <c r="I108" s="73"/>
      <c r="J108" s="73"/>
    </row>
    <row r="109" spans="2:10" ht="15">
      <c r="B109" s="10"/>
      <c r="C109" s="10"/>
      <c r="D109" s="7"/>
      <c r="E109" s="7"/>
      <c r="G109" s="10"/>
      <c r="H109" s="10"/>
      <c r="I109" s="7"/>
      <c r="J109" s="7"/>
    </row>
    <row r="110" spans="1:10" ht="15.75">
      <c r="A110" s="41" t="s">
        <v>228</v>
      </c>
      <c r="B110" s="74" t="s">
        <v>227</v>
      </c>
      <c r="C110" s="74"/>
      <c r="D110" s="42" t="s">
        <v>104</v>
      </c>
      <c r="E110" s="42" t="s">
        <v>11</v>
      </c>
      <c r="F110" s="41" t="s">
        <v>228</v>
      </c>
      <c r="G110" s="74" t="s">
        <v>227</v>
      </c>
      <c r="H110" s="74"/>
      <c r="I110" s="42" t="s">
        <v>104</v>
      </c>
      <c r="J110" s="42" t="s">
        <v>11</v>
      </c>
    </row>
    <row r="111" spans="1:10" ht="15">
      <c r="A111" s="11" t="s">
        <v>105</v>
      </c>
      <c r="B111" s="70" t="s">
        <v>111</v>
      </c>
      <c r="C111" s="70"/>
      <c r="D111" s="12"/>
      <c r="E111" s="12"/>
      <c r="F111" s="11" t="s">
        <v>105</v>
      </c>
      <c r="G111" s="70" t="s">
        <v>111</v>
      </c>
      <c r="H111" s="70"/>
      <c r="I111" s="12"/>
      <c r="J111" s="12"/>
    </row>
    <row r="112" spans="1:10" ht="15">
      <c r="A112" s="2" t="s">
        <v>106</v>
      </c>
      <c r="B112" s="66"/>
      <c r="C112" s="66"/>
      <c r="D112" s="3"/>
      <c r="E112" s="3"/>
      <c r="F112" s="2" t="s">
        <v>106</v>
      </c>
      <c r="G112" s="66"/>
      <c r="H112" s="66"/>
      <c r="I112" s="3"/>
      <c r="J112" s="3"/>
    </row>
    <row r="113" spans="1:10" ht="15">
      <c r="A113" s="2" t="s">
        <v>107</v>
      </c>
      <c r="B113" s="66"/>
      <c r="C113" s="66"/>
      <c r="D113" s="3"/>
      <c r="E113" s="3"/>
      <c r="F113" s="2" t="s">
        <v>107</v>
      </c>
      <c r="G113" s="66"/>
      <c r="H113" s="66"/>
      <c r="I113" s="3"/>
      <c r="J113" s="3"/>
    </row>
    <row r="114" spans="1:10" ht="15">
      <c r="A114" s="2" t="s">
        <v>108</v>
      </c>
      <c r="B114" s="66"/>
      <c r="C114" s="66"/>
      <c r="D114" s="3"/>
      <c r="E114" s="3"/>
      <c r="F114" s="2" t="s">
        <v>108</v>
      </c>
      <c r="G114" s="66"/>
      <c r="H114" s="66"/>
      <c r="I114" s="3"/>
      <c r="J114" s="3"/>
    </row>
    <row r="115" spans="1:10" ht="15">
      <c r="A115" s="2" t="s">
        <v>109</v>
      </c>
      <c r="B115" s="66"/>
      <c r="C115" s="66"/>
      <c r="D115" s="3"/>
      <c r="E115" s="3"/>
      <c r="F115" s="2" t="s">
        <v>109</v>
      </c>
      <c r="G115" s="66"/>
      <c r="H115" s="66"/>
      <c r="I115" s="3"/>
      <c r="J115" s="3"/>
    </row>
    <row r="116" spans="1:10" ht="15">
      <c r="A116" s="5" t="s">
        <v>110</v>
      </c>
      <c r="B116" s="67"/>
      <c r="C116" s="67"/>
      <c r="D116" s="6"/>
      <c r="E116" s="6"/>
      <c r="F116" s="5" t="s">
        <v>110</v>
      </c>
      <c r="G116" s="67"/>
      <c r="H116" s="67"/>
      <c r="I116" s="6"/>
      <c r="J116" s="6"/>
    </row>
    <row r="117" spans="2:10" ht="15">
      <c r="B117" s="68"/>
      <c r="C117" s="68"/>
      <c r="D117" s="7"/>
      <c r="E117" s="7"/>
      <c r="G117" s="68"/>
      <c r="H117" s="68"/>
      <c r="I117" s="7"/>
      <c r="J117" s="7"/>
    </row>
    <row r="118" spans="2:10" ht="15.75">
      <c r="B118" s="10"/>
      <c r="C118" s="10"/>
      <c r="D118" s="69" t="s">
        <v>290</v>
      </c>
      <c r="E118" s="69"/>
      <c r="G118" s="10"/>
      <c r="H118" s="10"/>
      <c r="I118" s="69" t="s">
        <v>112</v>
      </c>
      <c r="J118" s="69"/>
    </row>
    <row r="119" spans="1:10" ht="22.5" customHeight="1">
      <c r="A119" s="64" t="s">
        <v>114</v>
      </c>
      <c r="B119" s="64"/>
      <c r="C119" s="64"/>
      <c r="D119" s="65" t="s">
        <v>113</v>
      </c>
      <c r="E119" s="65"/>
      <c r="F119" s="64" t="s">
        <v>114</v>
      </c>
      <c r="G119" s="64"/>
      <c r="H119" s="64"/>
      <c r="I119" s="65" t="s">
        <v>113</v>
      </c>
      <c r="J119" s="65"/>
    </row>
    <row r="120" spans="2:5" ht="15">
      <c r="B120" s="10"/>
      <c r="C120" s="10"/>
      <c r="D120" s="7"/>
      <c r="E120" s="7"/>
    </row>
    <row r="121" spans="2:5" ht="15">
      <c r="B121" s="10"/>
      <c r="C121" s="10"/>
      <c r="D121" s="7"/>
      <c r="E121" s="7"/>
    </row>
    <row r="122" spans="2:5" ht="15">
      <c r="B122" s="10"/>
      <c r="C122" s="10"/>
      <c r="D122" s="7"/>
      <c r="E122" s="7"/>
    </row>
    <row r="123" spans="2:5" ht="15">
      <c r="B123" s="10"/>
      <c r="C123" s="10"/>
      <c r="D123" s="7"/>
      <c r="E123" s="7"/>
    </row>
    <row r="124" spans="2:5" ht="15">
      <c r="B124" s="10"/>
      <c r="C124" s="10"/>
      <c r="D124" s="7"/>
      <c r="E124" s="7"/>
    </row>
    <row r="125" spans="2:5" ht="15">
      <c r="B125" s="10"/>
      <c r="C125" s="10"/>
      <c r="D125" s="7"/>
      <c r="E125" s="7"/>
    </row>
    <row r="126" spans="2:5" ht="15">
      <c r="B126" s="10"/>
      <c r="C126" s="10"/>
      <c r="D126" s="7"/>
      <c r="E126" s="7"/>
    </row>
    <row r="127" spans="2:5" ht="15">
      <c r="B127" s="10"/>
      <c r="C127" s="10"/>
      <c r="D127" s="7"/>
      <c r="E127" s="7"/>
    </row>
    <row r="128" spans="2:5" ht="15">
      <c r="B128" s="10"/>
      <c r="C128" s="10"/>
      <c r="D128" s="7"/>
      <c r="E128" s="7"/>
    </row>
    <row r="129" spans="2:5" ht="15">
      <c r="B129" s="10"/>
      <c r="C129" s="10"/>
      <c r="D129" s="7"/>
      <c r="E129" s="7"/>
    </row>
    <row r="130" spans="2:5" ht="15">
      <c r="B130" s="10"/>
      <c r="C130" s="10"/>
      <c r="D130" s="7"/>
      <c r="E130" s="7"/>
    </row>
    <row r="131" spans="2:5" ht="15">
      <c r="B131" s="10"/>
      <c r="C131" s="10"/>
      <c r="D131" s="7"/>
      <c r="E131" s="7"/>
    </row>
    <row r="132" spans="2:5" ht="15">
      <c r="B132" s="10"/>
      <c r="C132" s="10"/>
      <c r="D132" s="7"/>
      <c r="E132" s="7"/>
    </row>
    <row r="133" spans="2:5" ht="15">
      <c r="B133" s="10"/>
      <c r="C133" s="10"/>
      <c r="D133" s="7"/>
      <c r="E133" s="7"/>
    </row>
    <row r="134" spans="2:5" ht="15">
      <c r="B134" s="10"/>
      <c r="C134" s="10"/>
      <c r="D134" s="7"/>
      <c r="E134" s="7"/>
    </row>
    <row r="135" spans="2:5" ht="15">
      <c r="B135" s="10"/>
      <c r="C135" s="10"/>
      <c r="D135" s="7"/>
      <c r="E135" s="7"/>
    </row>
    <row r="136" spans="2:5" ht="15">
      <c r="B136" s="10"/>
      <c r="C136" s="10"/>
      <c r="D136" s="7"/>
      <c r="E136" s="7"/>
    </row>
    <row r="137" spans="2:5" ht="15">
      <c r="B137" s="10"/>
      <c r="C137" s="10"/>
      <c r="D137" s="7"/>
      <c r="E137" s="7"/>
    </row>
    <row r="138" spans="2:5" ht="15">
      <c r="B138" s="10"/>
      <c r="C138" s="10"/>
      <c r="D138" s="7"/>
      <c r="E138" s="7"/>
    </row>
    <row r="139" spans="2:5" ht="15">
      <c r="B139" s="10"/>
      <c r="C139" s="10"/>
      <c r="D139" s="7"/>
      <c r="E139" s="7"/>
    </row>
    <row r="140" spans="2:5" ht="15">
      <c r="B140" s="10"/>
      <c r="C140" s="10"/>
      <c r="D140" s="7"/>
      <c r="E140" s="7"/>
    </row>
    <row r="141" spans="2:5" ht="15">
      <c r="B141" s="10"/>
      <c r="C141" s="10"/>
      <c r="D141" s="7"/>
      <c r="E141" s="7"/>
    </row>
    <row r="142" spans="2:5" ht="15">
      <c r="B142" s="10"/>
      <c r="C142" s="10"/>
      <c r="D142" s="7"/>
      <c r="E142" s="7"/>
    </row>
    <row r="143" spans="2:5" ht="15">
      <c r="B143" s="10"/>
      <c r="C143" s="10"/>
      <c r="D143" s="7"/>
      <c r="E143" s="7"/>
    </row>
    <row r="144" spans="2:5" ht="15">
      <c r="B144" s="10"/>
      <c r="C144" s="10"/>
      <c r="D144" s="7"/>
      <c r="E144" s="7"/>
    </row>
    <row r="145" spans="2:5" ht="15">
      <c r="B145" s="10"/>
      <c r="C145" s="10"/>
      <c r="D145" s="7"/>
      <c r="E145" s="7"/>
    </row>
    <row r="146" spans="2:5" ht="15">
      <c r="B146" s="10"/>
      <c r="C146" s="10"/>
      <c r="D146" s="7"/>
      <c r="E146" s="7"/>
    </row>
    <row r="147" spans="2:5" ht="15">
      <c r="B147" s="10"/>
      <c r="C147" s="10"/>
      <c r="D147" s="7"/>
      <c r="E147" s="7"/>
    </row>
    <row r="148" spans="2:5" ht="15">
      <c r="B148" s="10"/>
      <c r="C148" s="10"/>
      <c r="D148" s="7"/>
      <c r="E148" s="7"/>
    </row>
    <row r="149" spans="2:5" ht="15">
      <c r="B149" s="10"/>
      <c r="C149" s="10"/>
      <c r="D149" s="7"/>
      <c r="E149" s="7"/>
    </row>
    <row r="150" spans="2:5" ht="15">
      <c r="B150" s="10"/>
      <c r="C150" s="10"/>
      <c r="D150" s="7"/>
      <c r="E150" s="7"/>
    </row>
    <row r="151" spans="2:5" ht="15">
      <c r="B151" s="10"/>
      <c r="C151" s="10"/>
      <c r="D151" s="7"/>
      <c r="E151" s="7"/>
    </row>
    <row r="152" spans="2:5" ht="15">
      <c r="B152" s="10"/>
      <c r="C152" s="10"/>
      <c r="D152" s="7"/>
      <c r="E152" s="7"/>
    </row>
    <row r="153" spans="2:5" ht="15">
      <c r="B153" s="10"/>
      <c r="C153" s="10"/>
      <c r="D153" s="7"/>
      <c r="E153" s="7"/>
    </row>
    <row r="154" spans="2:5" ht="15">
      <c r="B154" s="10"/>
      <c r="C154" s="10"/>
      <c r="D154" s="7"/>
      <c r="E154" s="7"/>
    </row>
    <row r="155" spans="2:5" ht="15">
      <c r="B155" s="10"/>
      <c r="C155" s="10"/>
      <c r="D155" s="7"/>
      <c r="E155" s="7"/>
    </row>
    <row r="156" spans="2:5" ht="15">
      <c r="B156" s="10"/>
      <c r="C156" s="10"/>
      <c r="D156" s="7"/>
      <c r="E156" s="7"/>
    </row>
    <row r="157" spans="2:5" ht="15">
      <c r="B157" s="10"/>
      <c r="C157" s="10"/>
      <c r="D157" s="7"/>
      <c r="E157" s="7"/>
    </row>
    <row r="158" spans="2:5" ht="15">
      <c r="B158" s="10"/>
      <c r="C158" s="10"/>
      <c r="D158" s="7"/>
      <c r="E158" s="7"/>
    </row>
    <row r="159" spans="2:5" ht="15">
      <c r="B159" s="10"/>
      <c r="C159" s="10"/>
      <c r="D159" s="7"/>
      <c r="E159" s="7"/>
    </row>
    <row r="160" spans="2:5" ht="15">
      <c r="B160" s="10"/>
      <c r="C160" s="10"/>
      <c r="D160" s="7"/>
      <c r="E160" s="7"/>
    </row>
    <row r="161" spans="2:5" ht="15">
      <c r="B161" s="10"/>
      <c r="C161" s="10"/>
      <c r="D161" s="7"/>
      <c r="E161" s="7"/>
    </row>
    <row r="162" spans="2:5" ht="15">
      <c r="B162" s="10"/>
      <c r="C162" s="10"/>
      <c r="D162" s="7"/>
      <c r="E162" s="7"/>
    </row>
    <row r="163" spans="2:5" ht="15">
      <c r="B163" s="10"/>
      <c r="C163" s="10"/>
      <c r="D163" s="7"/>
      <c r="E163" s="7"/>
    </row>
    <row r="164" spans="2:5" ht="15">
      <c r="B164" s="10"/>
      <c r="C164" s="10"/>
      <c r="D164" s="7"/>
      <c r="E164" s="7"/>
    </row>
    <row r="165" spans="2:5" ht="15">
      <c r="B165" s="10"/>
      <c r="C165" s="10"/>
      <c r="D165" s="7"/>
      <c r="E165" s="7"/>
    </row>
    <row r="166" spans="2:5" ht="15">
      <c r="B166" s="10"/>
      <c r="C166" s="10"/>
      <c r="D166" s="7"/>
      <c r="E166" s="7"/>
    </row>
    <row r="167" spans="2:5" ht="15">
      <c r="B167" s="10"/>
      <c r="C167" s="10"/>
      <c r="D167" s="7"/>
      <c r="E167" s="7"/>
    </row>
    <row r="168" spans="2:5" ht="15">
      <c r="B168" s="10"/>
      <c r="C168" s="10"/>
      <c r="D168" s="7"/>
      <c r="E168" s="7"/>
    </row>
    <row r="169" spans="2:5" ht="15">
      <c r="B169" s="10"/>
      <c r="C169" s="10"/>
      <c r="D169" s="7"/>
      <c r="E169" s="7"/>
    </row>
    <row r="170" spans="2:5" ht="15">
      <c r="B170" s="10"/>
      <c r="C170" s="10"/>
      <c r="D170" s="7"/>
      <c r="E170" s="7"/>
    </row>
    <row r="171" spans="2:5" ht="15">
      <c r="B171" s="10"/>
      <c r="C171" s="10"/>
      <c r="D171" s="7"/>
      <c r="E171" s="7"/>
    </row>
    <row r="172" spans="2:5" ht="15">
      <c r="B172" s="10"/>
      <c r="C172" s="10"/>
      <c r="D172" s="7"/>
      <c r="E172" s="7"/>
    </row>
    <row r="173" spans="2:5" ht="15">
      <c r="B173" s="10"/>
      <c r="C173" s="10"/>
      <c r="D173" s="7"/>
      <c r="E173" s="7"/>
    </row>
    <row r="174" spans="2:5" ht="15">
      <c r="B174" s="10"/>
      <c r="C174" s="10"/>
      <c r="D174" s="7"/>
      <c r="E174" s="7"/>
    </row>
    <row r="175" spans="2:5" ht="15">
      <c r="B175" s="10"/>
      <c r="C175" s="10"/>
      <c r="D175" s="7"/>
      <c r="E175" s="7"/>
    </row>
    <row r="176" spans="2:5" ht="15">
      <c r="B176" s="10"/>
      <c r="C176" s="10"/>
      <c r="D176" s="7"/>
      <c r="E176" s="7"/>
    </row>
    <row r="177" spans="2:5" ht="15">
      <c r="B177" s="10"/>
      <c r="C177" s="10"/>
      <c r="D177" s="7"/>
      <c r="E177" s="7"/>
    </row>
    <row r="178" spans="2:5" ht="15">
      <c r="B178" s="10"/>
      <c r="C178" s="10"/>
      <c r="D178" s="7"/>
      <c r="E178" s="7"/>
    </row>
    <row r="179" spans="2:5" ht="15">
      <c r="B179" s="10"/>
      <c r="C179" s="10"/>
      <c r="D179" s="7"/>
      <c r="E179" s="7"/>
    </row>
    <row r="180" spans="2:5" ht="15">
      <c r="B180" s="10"/>
      <c r="C180" s="10"/>
      <c r="D180" s="7"/>
      <c r="E180" s="7"/>
    </row>
    <row r="181" spans="2:5" ht="15">
      <c r="B181" s="10"/>
      <c r="C181" s="10"/>
      <c r="D181" s="7"/>
      <c r="E181" s="7"/>
    </row>
    <row r="182" spans="2:5" ht="15">
      <c r="B182" s="10"/>
      <c r="C182" s="10"/>
      <c r="D182" s="7"/>
      <c r="E182" s="7"/>
    </row>
    <row r="183" spans="2:5" ht="15">
      <c r="B183" s="10"/>
      <c r="C183" s="10"/>
      <c r="D183" s="7"/>
      <c r="E183" s="7"/>
    </row>
    <row r="184" spans="2:5" ht="15">
      <c r="B184" s="10"/>
      <c r="C184" s="10"/>
      <c r="D184" s="7"/>
      <c r="E184" s="7"/>
    </row>
    <row r="185" spans="2:5" ht="15">
      <c r="B185" s="10"/>
      <c r="C185" s="10"/>
      <c r="D185" s="7"/>
      <c r="E185" s="7"/>
    </row>
    <row r="186" spans="2:5" ht="15">
      <c r="B186" s="10"/>
      <c r="C186" s="10"/>
      <c r="D186" s="7"/>
      <c r="E186" s="7"/>
    </row>
    <row r="187" spans="2:5" ht="15">
      <c r="B187" s="10"/>
      <c r="C187" s="10"/>
      <c r="D187" s="7"/>
      <c r="E187" s="7"/>
    </row>
    <row r="188" spans="2:5" ht="15">
      <c r="B188" s="10"/>
      <c r="C188" s="10"/>
      <c r="D188" s="7"/>
      <c r="E188" s="7"/>
    </row>
    <row r="189" spans="2:5" ht="15">
      <c r="B189" s="10"/>
      <c r="C189" s="10"/>
      <c r="D189" s="7"/>
      <c r="E189" s="7"/>
    </row>
    <row r="190" spans="2:5" ht="15">
      <c r="B190" s="10"/>
      <c r="C190" s="10"/>
      <c r="D190" s="7"/>
      <c r="E190" s="7"/>
    </row>
    <row r="191" spans="2:5" ht="15">
      <c r="B191" s="10"/>
      <c r="C191" s="10"/>
      <c r="D191" s="7"/>
      <c r="E191" s="7"/>
    </row>
    <row r="192" spans="2:5" ht="15">
      <c r="B192" s="10"/>
      <c r="C192" s="10"/>
      <c r="D192" s="7"/>
      <c r="E192" s="7"/>
    </row>
    <row r="193" spans="2:5" ht="15">
      <c r="B193" s="10"/>
      <c r="C193" s="10"/>
      <c r="D193" s="7"/>
      <c r="E193" s="7"/>
    </row>
    <row r="194" spans="2:5" ht="15">
      <c r="B194" s="10"/>
      <c r="C194" s="10"/>
      <c r="D194" s="7"/>
      <c r="E194" s="7"/>
    </row>
    <row r="195" spans="2:5" ht="15">
      <c r="B195" s="10"/>
      <c r="C195" s="10"/>
      <c r="D195" s="7"/>
      <c r="E195" s="7"/>
    </row>
    <row r="196" spans="2:5" ht="15">
      <c r="B196" s="10"/>
      <c r="C196" s="10"/>
      <c r="D196" s="7"/>
      <c r="E196" s="7"/>
    </row>
    <row r="197" spans="2:5" ht="15">
      <c r="B197" s="10"/>
      <c r="C197" s="10"/>
      <c r="D197" s="7"/>
      <c r="E197" s="7"/>
    </row>
    <row r="198" spans="2:5" ht="15">
      <c r="B198" s="10"/>
      <c r="C198" s="10"/>
      <c r="D198" s="7"/>
      <c r="E198" s="7"/>
    </row>
    <row r="199" spans="2:5" ht="15">
      <c r="B199" s="10"/>
      <c r="C199" s="10"/>
      <c r="D199" s="7"/>
      <c r="E199" s="7"/>
    </row>
    <row r="200" spans="2:5" ht="15">
      <c r="B200" s="10"/>
      <c r="C200" s="10"/>
      <c r="D200" s="7"/>
      <c r="E200" s="7"/>
    </row>
    <row r="201" spans="2:5" ht="15">
      <c r="B201" s="10"/>
      <c r="C201" s="10"/>
      <c r="D201" s="7"/>
      <c r="E201" s="7"/>
    </row>
    <row r="202" spans="2:5" ht="15">
      <c r="B202" s="10"/>
      <c r="C202" s="10"/>
      <c r="D202" s="7"/>
      <c r="E202" s="7"/>
    </row>
    <row r="203" spans="2:5" ht="15">
      <c r="B203" s="10"/>
      <c r="C203" s="10"/>
      <c r="D203" s="7"/>
      <c r="E203" s="7"/>
    </row>
    <row r="204" spans="2:5" ht="15">
      <c r="B204" s="10"/>
      <c r="C204" s="10"/>
      <c r="D204" s="7"/>
      <c r="E204" s="7"/>
    </row>
    <row r="205" spans="2:5" ht="15">
      <c r="B205" s="10"/>
      <c r="C205" s="10"/>
      <c r="D205" s="7"/>
      <c r="E205" s="7"/>
    </row>
    <row r="206" spans="2:5" ht="15">
      <c r="B206" s="10"/>
      <c r="C206" s="10"/>
      <c r="D206" s="7"/>
      <c r="E206" s="7"/>
    </row>
    <row r="207" spans="2:5" ht="15">
      <c r="B207" s="10"/>
      <c r="C207" s="10"/>
      <c r="D207" s="7"/>
      <c r="E207" s="7"/>
    </row>
    <row r="208" spans="2:5" ht="15">
      <c r="B208" s="10"/>
      <c r="C208" s="10"/>
      <c r="D208" s="7"/>
      <c r="E208" s="7"/>
    </row>
    <row r="209" spans="2:5" ht="15">
      <c r="B209" s="10"/>
      <c r="C209" s="10"/>
      <c r="D209" s="7"/>
      <c r="E209" s="7"/>
    </row>
    <row r="210" spans="2:5" ht="15">
      <c r="B210" s="10"/>
      <c r="C210" s="10"/>
      <c r="D210" s="7"/>
      <c r="E210" s="7"/>
    </row>
    <row r="211" spans="2:5" ht="15">
      <c r="B211" s="10"/>
      <c r="C211" s="10"/>
      <c r="D211" s="7"/>
      <c r="E211" s="7"/>
    </row>
    <row r="212" spans="2:5" ht="15">
      <c r="B212" s="10"/>
      <c r="C212" s="10"/>
      <c r="D212" s="7"/>
      <c r="E212" s="7"/>
    </row>
    <row r="213" spans="2:5" ht="15">
      <c r="B213" s="10"/>
      <c r="C213" s="10"/>
      <c r="D213" s="7"/>
      <c r="E213" s="7"/>
    </row>
    <row r="214" spans="2:5" ht="15">
      <c r="B214" s="10"/>
      <c r="C214" s="10"/>
      <c r="D214" s="7"/>
      <c r="E214" s="7"/>
    </row>
    <row r="215" spans="2:5" ht="15">
      <c r="B215" s="10"/>
      <c r="C215" s="10"/>
      <c r="D215" s="7"/>
      <c r="E215" s="7"/>
    </row>
    <row r="216" spans="2:5" ht="15">
      <c r="B216" s="10"/>
      <c r="C216" s="10"/>
      <c r="D216" s="7"/>
      <c r="E216" s="7"/>
    </row>
    <row r="217" spans="2:5" ht="15">
      <c r="B217" s="10"/>
      <c r="C217" s="10"/>
      <c r="D217" s="7"/>
      <c r="E217" s="7"/>
    </row>
    <row r="218" spans="2:5" ht="15">
      <c r="B218" s="10"/>
      <c r="C218" s="10"/>
      <c r="D218" s="7"/>
      <c r="E218" s="7"/>
    </row>
    <row r="219" spans="2:5" ht="15">
      <c r="B219" s="10"/>
      <c r="C219" s="10"/>
      <c r="D219" s="7"/>
      <c r="E219" s="7"/>
    </row>
    <row r="220" spans="2:5" ht="15">
      <c r="B220" s="10"/>
      <c r="C220" s="10"/>
      <c r="D220" s="7"/>
      <c r="E220" s="7"/>
    </row>
    <row r="221" spans="2:5" ht="15">
      <c r="B221" s="10"/>
      <c r="C221" s="10"/>
      <c r="D221" s="7"/>
      <c r="E221" s="7"/>
    </row>
    <row r="222" spans="2:5" ht="15">
      <c r="B222" s="10"/>
      <c r="C222" s="10"/>
      <c r="D222" s="7"/>
      <c r="E222" s="7"/>
    </row>
    <row r="223" spans="2:5" ht="15">
      <c r="B223" s="10"/>
      <c r="C223" s="10"/>
      <c r="D223" s="7"/>
      <c r="E223" s="7"/>
    </row>
    <row r="224" spans="2:5" ht="15">
      <c r="B224" s="10"/>
      <c r="C224" s="10"/>
      <c r="D224" s="7"/>
      <c r="E224" s="7"/>
    </row>
    <row r="225" spans="2:5" ht="15">
      <c r="B225" s="10"/>
      <c r="C225" s="10"/>
      <c r="D225" s="7"/>
      <c r="E225" s="7"/>
    </row>
    <row r="226" spans="2:5" ht="15">
      <c r="B226" s="10"/>
      <c r="C226" s="10"/>
      <c r="D226" s="7"/>
      <c r="E226" s="7"/>
    </row>
    <row r="227" spans="2:5" ht="15">
      <c r="B227" s="10"/>
      <c r="C227" s="10"/>
      <c r="D227" s="7"/>
      <c r="E227" s="7"/>
    </row>
    <row r="228" spans="2:5" ht="15">
      <c r="B228" s="10"/>
      <c r="C228" s="10"/>
      <c r="D228" s="7"/>
      <c r="E228" s="7"/>
    </row>
    <row r="229" spans="2:5" ht="15">
      <c r="B229" s="10"/>
      <c r="C229" s="10"/>
      <c r="D229" s="7"/>
      <c r="E229" s="7"/>
    </row>
  </sheetData>
  <sheetProtection password="CAFB" sheet="1" objects="1" scenarios="1"/>
  <mergeCells count="36">
    <mergeCell ref="D118:E118"/>
    <mergeCell ref="D119:E119"/>
    <mergeCell ref="A119:C119"/>
    <mergeCell ref="A108:E108"/>
    <mergeCell ref="B114:C114"/>
    <mergeCell ref="B115:C115"/>
    <mergeCell ref="B116:C116"/>
    <mergeCell ref="B117:C117"/>
    <mergeCell ref="B110:C110"/>
    <mergeCell ref="B111:C111"/>
    <mergeCell ref="B113:C113"/>
    <mergeCell ref="A6:E6"/>
    <mergeCell ref="A7:E7"/>
    <mergeCell ref="D10:E10"/>
    <mergeCell ref="D1:E1"/>
    <mergeCell ref="D2:E2"/>
    <mergeCell ref="D3:E3"/>
    <mergeCell ref="B112:C112"/>
    <mergeCell ref="I1:J1"/>
    <mergeCell ref="I2:J2"/>
    <mergeCell ref="I3:J3"/>
    <mergeCell ref="F6:J6"/>
    <mergeCell ref="F7:J7"/>
    <mergeCell ref="I10:J10"/>
    <mergeCell ref="F108:J108"/>
    <mergeCell ref="G110:H110"/>
    <mergeCell ref="G111:H111"/>
    <mergeCell ref="G112:H112"/>
    <mergeCell ref="G113:H113"/>
    <mergeCell ref="G114:H114"/>
    <mergeCell ref="F119:H119"/>
    <mergeCell ref="I119:J119"/>
    <mergeCell ref="G115:H115"/>
    <mergeCell ref="G116:H116"/>
    <mergeCell ref="G117:H117"/>
    <mergeCell ref="I118:J118"/>
  </mergeCells>
  <printOptions/>
  <pageMargins left="0.64" right="0.59" top="0.57" bottom="0.64" header="0.5" footer="0.42"/>
  <pageSetup horizontalDpi="600" verticalDpi="600" orientation="portrait" paperSize="9" r:id="rId1"/>
  <headerFooter alignWithMargins="0">
    <oddFooter>&amp;R&amp;10&amp;P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="90" zoomScaleNormal="90" workbookViewId="0" topLeftCell="A1">
      <selection activeCell="C13" sqref="C13"/>
    </sheetView>
  </sheetViews>
  <sheetFormatPr defaultColWidth="8.66015625" defaultRowHeight="18"/>
  <cols>
    <col min="1" max="1" width="38.58203125" style="52" customWidth="1"/>
    <col min="2" max="2" width="4.91015625" style="52" customWidth="1"/>
    <col min="3" max="3" width="8.41015625" style="52" customWidth="1"/>
    <col min="4" max="4" width="14.66015625" style="52" customWidth="1"/>
    <col min="5" max="5" width="14.16015625" style="52" customWidth="1"/>
    <col min="6" max="6" width="13.83203125" style="52" customWidth="1"/>
    <col min="7" max="7" width="13.08203125" style="52" customWidth="1"/>
    <col min="8" max="16384" width="8.83203125" style="52" customWidth="1"/>
  </cols>
  <sheetData>
    <row r="1" spans="1:7" ht="18">
      <c r="A1" s="37" t="s">
        <v>0</v>
      </c>
      <c r="B1" s="8"/>
      <c r="C1" s="8"/>
      <c r="F1" s="75" t="s">
        <v>239</v>
      </c>
      <c r="G1" s="75"/>
    </row>
    <row r="2" spans="1:7" ht="18">
      <c r="A2" s="38" t="s">
        <v>102</v>
      </c>
      <c r="B2" s="8"/>
      <c r="C2" s="8"/>
      <c r="F2" s="76" t="s">
        <v>3</v>
      </c>
      <c r="G2" s="76"/>
    </row>
    <row r="3" spans="1:7" ht="18">
      <c r="A3" s="39" t="s">
        <v>1</v>
      </c>
      <c r="B3" s="8"/>
      <c r="C3" s="8"/>
      <c r="F3" s="76" t="s">
        <v>4</v>
      </c>
      <c r="G3" s="76"/>
    </row>
    <row r="4" spans="1:7" ht="18">
      <c r="A4" s="39"/>
      <c r="B4" s="8"/>
      <c r="C4" s="8"/>
      <c r="F4" s="40"/>
      <c r="G4" s="40"/>
    </row>
    <row r="6" spans="1:7" ht="25.5" customHeight="1">
      <c r="A6" s="77" t="s">
        <v>229</v>
      </c>
      <c r="B6" s="77"/>
      <c r="C6" s="77"/>
      <c r="D6" s="77"/>
      <c r="E6" s="77"/>
      <c r="F6" s="77"/>
      <c r="G6" s="77"/>
    </row>
    <row r="7" spans="1:7" ht="18.75">
      <c r="A7" s="71" t="s">
        <v>283</v>
      </c>
      <c r="B7" s="71"/>
      <c r="C7" s="71"/>
      <c r="D7" s="71"/>
      <c r="E7" s="71"/>
      <c r="F7" s="71"/>
      <c r="G7" s="71"/>
    </row>
    <row r="9" spans="6:7" ht="18.75">
      <c r="F9" s="79" t="s">
        <v>13</v>
      </c>
      <c r="G9" s="79"/>
    </row>
    <row r="10" spans="1:7" ht="36" customHeight="1">
      <c r="A10" s="78" t="s">
        <v>228</v>
      </c>
      <c r="B10" s="80" t="s">
        <v>8</v>
      </c>
      <c r="C10" s="80" t="s">
        <v>9</v>
      </c>
      <c r="D10" s="78" t="s">
        <v>288</v>
      </c>
      <c r="E10" s="78"/>
      <c r="F10" s="78" t="s">
        <v>230</v>
      </c>
      <c r="G10" s="78"/>
    </row>
    <row r="11" spans="1:7" ht="18">
      <c r="A11" s="78"/>
      <c r="B11" s="80"/>
      <c r="C11" s="80"/>
      <c r="D11" s="13" t="s">
        <v>231</v>
      </c>
      <c r="E11" s="13" t="s">
        <v>232</v>
      </c>
      <c r="F11" s="13" t="s">
        <v>231</v>
      </c>
      <c r="G11" s="13" t="s">
        <v>232</v>
      </c>
    </row>
    <row r="12" spans="1:7" ht="18">
      <c r="A12" s="18" t="s">
        <v>234</v>
      </c>
      <c r="B12" s="55" t="s">
        <v>14</v>
      </c>
      <c r="C12" s="55" t="s">
        <v>15</v>
      </c>
      <c r="D12" s="56" t="s">
        <v>235</v>
      </c>
      <c r="E12" s="56" t="s">
        <v>236</v>
      </c>
      <c r="F12" s="56" t="s">
        <v>237</v>
      </c>
      <c r="G12" s="56" t="s">
        <v>238</v>
      </c>
    </row>
    <row r="13" spans="1:7" ht="21.75" customHeight="1">
      <c r="A13" s="31" t="s">
        <v>240</v>
      </c>
      <c r="B13" s="57" t="s">
        <v>233</v>
      </c>
      <c r="C13" s="57" t="s">
        <v>277</v>
      </c>
      <c r="D13" s="32">
        <f>14733058931+287146900+852303400+1885121020</f>
        <v>17757630251</v>
      </c>
      <c r="E13" s="32">
        <v>22842300687</v>
      </c>
      <c r="F13" s="32">
        <f>D13</f>
        <v>17757630251</v>
      </c>
      <c r="G13" s="32">
        <f>E13</f>
        <v>22842300687</v>
      </c>
    </row>
    <row r="14" spans="1:7" ht="21.75" customHeight="1">
      <c r="A14" s="2" t="s">
        <v>241</v>
      </c>
      <c r="B14" s="47" t="s">
        <v>260</v>
      </c>
      <c r="C14" s="47"/>
      <c r="D14" s="3">
        <v>2559121336</v>
      </c>
      <c r="E14" s="3">
        <v>2887887138</v>
      </c>
      <c r="F14" s="3">
        <f>D14</f>
        <v>2559121336</v>
      </c>
      <c r="G14" s="3">
        <f>E14</f>
        <v>2887887138</v>
      </c>
    </row>
    <row r="15" spans="1:7" ht="21.75" customHeight="1">
      <c r="A15" s="2" t="s">
        <v>242</v>
      </c>
      <c r="B15" s="47" t="s">
        <v>261</v>
      </c>
      <c r="C15" s="47"/>
      <c r="D15" s="3">
        <f>D13-D14</f>
        <v>15198508915</v>
      </c>
      <c r="E15" s="3">
        <f>E13-E14</f>
        <v>19954413549</v>
      </c>
      <c r="F15" s="3">
        <f>F13-F14</f>
        <v>15198508915</v>
      </c>
      <c r="G15" s="3">
        <f>G13-G14</f>
        <v>19954413549</v>
      </c>
    </row>
    <row r="16" spans="1:7" ht="21.75" customHeight="1">
      <c r="A16" s="2" t="s">
        <v>243</v>
      </c>
      <c r="B16" s="47" t="s">
        <v>262</v>
      </c>
      <c r="C16" s="47" t="s">
        <v>278</v>
      </c>
      <c r="D16" s="3">
        <f>9895513511+162014410+745935240+1733694700</f>
        <v>12537157861</v>
      </c>
      <c r="E16" s="3">
        <v>14858574867</v>
      </c>
      <c r="F16" s="3">
        <f>D16</f>
        <v>12537157861</v>
      </c>
      <c r="G16" s="3">
        <f>E16</f>
        <v>14858574867</v>
      </c>
    </row>
    <row r="17" spans="1:7" ht="21.75" customHeight="1">
      <c r="A17" s="20" t="s">
        <v>244</v>
      </c>
      <c r="B17" s="49" t="s">
        <v>263</v>
      </c>
      <c r="C17" s="49"/>
      <c r="D17" s="22">
        <f>D15-D16</f>
        <v>2661351054</v>
      </c>
      <c r="E17" s="22">
        <f>E15-E16</f>
        <v>5095838682</v>
      </c>
      <c r="F17" s="22">
        <f>F15-F16</f>
        <v>2661351054</v>
      </c>
      <c r="G17" s="22">
        <f>G15-G16</f>
        <v>5095838682</v>
      </c>
    </row>
    <row r="18" spans="1:7" ht="21.75" customHeight="1">
      <c r="A18" s="2" t="s">
        <v>245</v>
      </c>
      <c r="B18" s="47" t="s">
        <v>264</v>
      </c>
      <c r="C18" s="47" t="s">
        <v>279</v>
      </c>
      <c r="D18" s="3">
        <f>476778836</f>
        <v>476778836</v>
      </c>
      <c r="E18" s="3">
        <v>91639296</v>
      </c>
      <c r="F18" s="3">
        <f aca="true" t="shared" si="0" ref="F18:G22">D18</f>
        <v>476778836</v>
      </c>
      <c r="G18" s="3">
        <f t="shared" si="0"/>
        <v>91639296</v>
      </c>
    </row>
    <row r="19" spans="1:7" ht="21.75" customHeight="1">
      <c r="A19" s="2" t="s">
        <v>246</v>
      </c>
      <c r="B19" s="47" t="s">
        <v>265</v>
      </c>
      <c r="C19" s="47" t="s">
        <v>280</v>
      </c>
      <c r="D19" s="3">
        <f>1843235654+17538171</f>
        <v>1860773825</v>
      </c>
      <c r="E19" s="3">
        <v>1374064230</v>
      </c>
      <c r="F19" s="3">
        <f t="shared" si="0"/>
        <v>1860773825</v>
      </c>
      <c r="G19" s="3">
        <f t="shared" si="0"/>
        <v>1374064230</v>
      </c>
    </row>
    <row r="20" spans="1:7" ht="21.75" customHeight="1">
      <c r="A20" s="2" t="s">
        <v>247</v>
      </c>
      <c r="B20" s="47" t="s">
        <v>266</v>
      </c>
      <c r="C20" s="47"/>
      <c r="D20" s="3">
        <f>D19</f>
        <v>1860773825</v>
      </c>
      <c r="E20" s="3">
        <v>1374064230</v>
      </c>
      <c r="F20" s="3">
        <f t="shared" si="0"/>
        <v>1860773825</v>
      </c>
      <c r="G20" s="3">
        <f t="shared" si="0"/>
        <v>1374064230</v>
      </c>
    </row>
    <row r="21" spans="1:7" ht="21.75" customHeight="1">
      <c r="A21" s="2" t="s">
        <v>248</v>
      </c>
      <c r="B21" s="47" t="s">
        <v>111</v>
      </c>
      <c r="C21" s="47"/>
      <c r="D21" s="3">
        <f>605438713+110261473+87691064+3636364</f>
        <v>807027614</v>
      </c>
      <c r="E21" s="3">
        <v>1020066144</v>
      </c>
      <c r="F21" s="3">
        <f t="shared" si="0"/>
        <v>807027614</v>
      </c>
      <c r="G21" s="3">
        <f t="shared" si="0"/>
        <v>1020066144</v>
      </c>
    </row>
    <row r="22" spans="1:7" ht="21.75" customHeight="1">
      <c r="A22" s="2" t="s">
        <v>249</v>
      </c>
      <c r="B22" s="47" t="s">
        <v>267</v>
      </c>
      <c r="C22" s="47"/>
      <c r="D22" s="3">
        <f>271481099+1839600+13323578</f>
        <v>286644277</v>
      </c>
      <c r="E22" s="3">
        <v>1035748822</v>
      </c>
      <c r="F22" s="3">
        <f t="shared" si="0"/>
        <v>286644277</v>
      </c>
      <c r="G22" s="3">
        <f t="shared" si="0"/>
        <v>1035748822</v>
      </c>
    </row>
    <row r="23" spans="1:7" ht="21.75" customHeight="1">
      <c r="A23" s="58" t="s">
        <v>250</v>
      </c>
      <c r="B23" s="59" t="s">
        <v>268</v>
      </c>
      <c r="C23" s="59"/>
      <c r="D23" s="60">
        <f>D17+D18-D19-D21-D22</f>
        <v>183684174</v>
      </c>
      <c r="E23" s="60">
        <f>E17+E18-E19-E21-E22</f>
        <v>1757598782</v>
      </c>
      <c r="F23" s="60">
        <f>F17+F18-F19-F21-F22</f>
        <v>183684174</v>
      </c>
      <c r="G23" s="60">
        <f>G17+G18-G19-G21-G22</f>
        <v>1757598782</v>
      </c>
    </row>
    <row r="24" spans="1:7" ht="21.75" customHeight="1">
      <c r="A24" s="2" t="s">
        <v>251</v>
      </c>
      <c r="B24" s="47" t="s">
        <v>269</v>
      </c>
      <c r="C24" s="47"/>
      <c r="D24" s="3">
        <v>0</v>
      </c>
      <c r="E24" s="3">
        <v>6363636</v>
      </c>
      <c r="F24" s="3">
        <f>D24</f>
        <v>0</v>
      </c>
      <c r="G24" s="3">
        <f>E24</f>
        <v>6363636</v>
      </c>
    </row>
    <row r="25" spans="1:7" ht="21.75" customHeight="1">
      <c r="A25" s="2" t="s">
        <v>252</v>
      </c>
      <c r="B25" s="47" t="s">
        <v>270</v>
      </c>
      <c r="C25" s="47"/>
      <c r="D25" s="3"/>
      <c r="E25" s="3"/>
      <c r="F25" s="3">
        <f>D25</f>
        <v>0</v>
      </c>
      <c r="G25" s="3">
        <f>E25</f>
        <v>0</v>
      </c>
    </row>
    <row r="26" spans="1:7" ht="21.75" customHeight="1">
      <c r="A26" s="2" t="s">
        <v>253</v>
      </c>
      <c r="B26" s="47" t="s">
        <v>271</v>
      </c>
      <c r="C26" s="47"/>
      <c r="D26" s="3">
        <f>D24-D25</f>
        <v>0</v>
      </c>
      <c r="E26" s="3">
        <f>E24-E25</f>
        <v>6363636</v>
      </c>
      <c r="F26" s="3">
        <f>F24-F25</f>
        <v>0</v>
      </c>
      <c r="G26" s="3">
        <f>G24-G25</f>
        <v>6363636</v>
      </c>
    </row>
    <row r="27" spans="1:7" ht="21.75" customHeight="1">
      <c r="A27" s="58" t="s">
        <v>282</v>
      </c>
      <c r="B27" s="59" t="s">
        <v>272</v>
      </c>
      <c r="C27" s="59"/>
      <c r="D27" s="60">
        <f>D23+D26</f>
        <v>183684174</v>
      </c>
      <c r="E27" s="60">
        <f>E23+E26</f>
        <v>1763962418</v>
      </c>
      <c r="F27" s="60">
        <f>F23+F26</f>
        <v>183684174</v>
      </c>
      <c r="G27" s="60">
        <f>G23+G26</f>
        <v>1763962418</v>
      </c>
    </row>
    <row r="28" spans="1:7" ht="21.75" customHeight="1">
      <c r="A28" s="2" t="s">
        <v>254</v>
      </c>
      <c r="B28" s="47" t="s">
        <v>273</v>
      </c>
      <c r="C28" s="47" t="s">
        <v>281</v>
      </c>
      <c r="D28" s="3">
        <f>8411389+4714498+4163884+32739897</f>
        <v>50029668</v>
      </c>
      <c r="E28" s="3">
        <v>493909477</v>
      </c>
      <c r="F28" s="3">
        <f>D28</f>
        <v>50029668</v>
      </c>
      <c r="G28" s="3">
        <f>E28</f>
        <v>493909477</v>
      </c>
    </row>
    <row r="29" spans="1:12" ht="21.75" customHeight="1">
      <c r="A29" s="2" t="s">
        <v>255</v>
      </c>
      <c r="B29" s="47" t="s">
        <v>274</v>
      </c>
      <c r="C29" s="47" t="s">
        <v>281</v>
      </c>
      <c r="D29" s="3"/>
      <c r="E29" s="3"/>
      <c r="F29" s="3">
        <f>D29</f>
        <v>0</v>
      </c>
      <c r="G29" s="3">
        <f>E29</f>
        <v>0</v>
      </c>
      <c r="H29" s="81" t="s">
        <v>284</v>
      </c>
      <c r="I29" s="82"/>
      <c r="J29" s="82"/>
      <c r="K29" s="82"/>
      <c r="L29" s="82"/>
    </row>
    <row r="30" spans="1:12" ht="21.75" customHeight="1">
      <c r="A30" s="61" t="s">
        <v>256</v>
      </c>
      <c r="B30" s="62" t="s">
        <v>275</v>
      </c>
      <c r="C30" s="62"/>
      <c r="D30" s="63">
        <f>D27-D29-D28</f>
        <v>133654506</v>
      </c>
      <c r="E30" s="63">
        <f>E27-E29-E28</f>
        <v>1270052941</v>
      </c>
      <c r="F30" s="63">
        <f>F27-F29-F28</f>
        <v>133654506</v>
      </c>
      <c r="G30" s="63">
        <f>G27-G29-G28</f>
        <v>1270052941</v>
      </c>
      <c r="H30" s="81"/>
      <c r="I30" s="82"/>
      <c r="J30" s="82"/>
      <c r="K30" s="82"/>
      <c r="L30" s="82"/>
    </row>
    <row r="31" spans="1:12" ht="21.75" customHeight="1">
      <c r="A31" s="2" t="s">
        <v>257</v>
      </c>
      <c r="B31" s="47" t="s">
        <v>276</v>
      </c>
      <c r="C31" s="47"/>
      <c r="D31" s="3">
        <f>D30/(1800000-1180)</f>
        <v>74.30121190558255</v>
      </c>
      <c r="E31" s="3">
        <f>E30/(1800000-1180)</f>
        <v>706.0478207936313</v>
      </c>
      <c r="F31" s="3">
        <f>F30/(1800000-1180)</f>
        <v>74.30121190558255</v>
      </c>
      <c r="G31" s="3">
        <f>G30/(1800000-1180)</f>
        <v>706.0478207936313</v>
      </c>
      <c r="H31" s="81"/>
      <c r="I31" s="82"/>
      <c r="J31" s="82"/>
      <c r="K31" s="82"/>
      <c r="L31" s="82"/>
    </row>
    <row r="32" spans="1:7" ht="21.75" customHeight="1">
      <c r="A32" s="5"/>
      <c r="B32" s="54"/>
      <c r="C32" s="54"/>
      <c r="D32" s="53"/>
      <c r="E32" s="53"/>
      <c r="F32" s="53"/>
      <c r="G32" s="53"/>
    </row>
    <row r="33" ht="18">
      <c r="H33" s="52" t="s">
        <v>285</v>
      </c>
    </row>
    <row r="34" spans="6:8" ht="18.75">
      <c r="F34" s="83" t="s">
        <v>290</v>
      </c>
      <c r="G34" s="83"/>
      <c r="H34" s="52" t="s">
        <v>286</v>
      </c>
    </row>
    <row r="35" spans="1:8" ht="18">
      <c r="A35" s="51" t="s">
        <v>259</v>
      </c>
      <c r="B35" s="73" t="s">
        <v>258</v>
      </c>
      <c r="C35" s="73"/>
      <c r="D35" s="73"/>
      <c r="E35" s="73"/>
      <c r="F35" s="73" t="s">
        <v>113</v>
      </c>
      <c r="G35" s="73"/>
      <c r="H35" s="52" t="s">
        <v>287</v>
      </c>
    </row>
  </sheetData>
  <sheetProtection password="CAFB" sheet="1" objects="1" scenarios="1"/>
  <mergeCells count="15">
    <mergeCell ref="H29:L31"/>
    <mergeCell ref="F34:G34"/>
    <mergeCell ref="F35:G35"/>
    <mergeCell ref="B35:E35"/>
    <mergeCell ref="A10:A11"/>
    <mergeCell ref="B10:B11"/>
    <mergeCell ref="A6:G6"/>
    <mergeCell ref="A7:G7"/>
    <mergeCell ref="C10:C11"/>
    <mergeCell ref="F1:G1"/>
    <mergeCell ref="F2:G2"/>
    <mergeCell ref="F3:G3"/>
    <mergeCell ref="D10:E10"/>
    <mergeCell ref="F9:G9"/>
    <mergeCell ref="F10:G10"/>
  </mergeCells>
  <printOptions/>
  <pageMargins left="0.71" right="0.56" top="0.82" bottom="0.5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sp2 Full</dc:creator>
  <cp:keywords/>
  <dc:description/>
  <cp:lastModifiedBy>mummim</cp:lastModifiedBy>
  <cp:lastPrinted>2006-07-20T08:47:06Z</cp:lastPrinted>
  <dcterms:created xsi:type="dcterms:W3CDTF">2006-06-28T01:44:33Z</dcterms:created>
  <dcterms:modified xsi:type="dcterms:W3CDTF">2006-07-20T08:47:24Z</dcterms:modified>
  <cp:category/>
  <cp:version/>
  <cp:contentType/>
  <cp:contentStatus/>
</cp:coreProperties>
</file>